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4615" windowHeight="11445"/>
  </bookViews>
  <sheets>
    <sheet name="Rekapitulace stavby" sheetId="1" r:id="rId1"/>
    <sheet name="SO 02.00 Vedlejší a ostaní UN" sheetId="2" r:id="rId2"/>
    <sheet name="SO 02.01. Fasáda UN" sheetId="3" r:id="rId3"/>
    <sheet name="SO 02.02. Střecha UN" sheetId="4" r:id="rId4"/>
    <sheet name="Pokyny pro vyplnění" sheetId="5" r:id="rId5"/>
  </sheets>
  <definedNames>
    <definedName name="_xlnm._FilterDatabase" localSheetId="1" hidden="1">'SO 02.00 Vedlejší a ostaní UN'!$C$82:$K$90</definedName>
    <definedName name="_xlnm._FilterDatabase" localSheetId="2" hidden="1">'SO 02.01. Fasáda UN'!$C$99:$K$622</definedName>
    <definedName name="_xlnm._FilterDatabase" localSheetId="3" hidden="1">'SO 02.02. Střecha UN'!$C$95:$K$220</definedName>
    <definedName name="_xlnm.Print_Titles" localSheetId="0">'Rekapitulace stavby'!$52:$52</definedName>
    <definedName name="_xlnm.Print_Titles" localSheetId="1">'SO 02.00 Vedlejší a ostaní UN'!$82:$82</definedName>
    <definedName name="_xlnm.Print_Titles" localSheetId="2">'SO 02.01. Fasáda UN'!$99:$99</definedName>
    <definedName name="_xlnm.Print_Titles" localSheetId="3">'SO 02.02. Střecha UN'!$95:$95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 02.00 Vedlejší a ostaní UN'!$C$4:$J$39,'SO 02.00 Vedlejší a ostaní UN'!$C$45:$J$64,'SO 02.00 Vedlejší a ostaní UN'!$C$70:$K$90</definedName>
    <definedName name="_xlnm.Print_Area" localSheetId="2">'SO 02.01. Fasáda UN'!$C$4:$J$41,'SO 02.01. Fasáda UN'!$C$47:$J$79,'SO 02.01. Fasáda UN'!$C$85:$K$622</definedName>
    <definedName name="_xlnm.Print_Area" localSheetId="3">'SO 02.02. Střecha UN'!$C$4:$J$41,'SO 02.02. Střecha UN'!$C$47:$J$75,'SO 02.02. Střecha UN'!$C$81:$K$220</definedName>
  </definedNames>
  <calcPr calcId="125725"/>
</workbook>
</file>

<file path=xl/calcChain.xml><?xml version="1.0" encoding="utf-8"?>
<calcChain xmlns="http://schemas.openxmlformats.org/spreadsheetml/2006/main">
  <c r="E86" i="4"/>
  <c r="E52"/>
  <c r="E90" i="3"/>
  <c r="E52"/>
  <c r="J39" i="4" l="1"/>
  <c r="J38"/>
  <c r="AY58" i="1"/>
  <c r="J37" i="4"/>
  <c r="AX58" i="1"/>
  <c r="BI220" i="4"/>
  <c r="BH220"/>
  <c r="BG220"/>
  <c r="BF220"/>
  <c r="T220"/>
  <c r="T219" s="1"/>
  <c r="T218" s="1"/>
  <c r="R220"/>
  <c r="R219"/>
  <c r="R218"/>
  <c r="P220"/>
  <c r="P219" s="1"/>
  <c r="P218" s="1"/>
  <c r="BK220"/>
  <c r="BK219" s="1"/>
  <c r="J220"/>
  <c r="BE220" s="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T212"/>
  <c r="R213"/>
  <c r="R212"/>
  <c r="P213"/>
  <c r="P212"/>
  <c r="BK213"/>
  <c r="BK212"/>
  <c r="J212" s="1"/>
  <c r="J72" s="1"/>
  <c r="J213"/>
  <c r="BE213" s="1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 s="1"/>
  <c r="J71" s="1"/>
  <c r="J208"/>
  <c r="BE208" s="1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 s="1"/>
  <c r="J70" s="1"/>
  <c r="J183"/>
  <c r="BE183" s="1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T118"/>
  <c r="T117" s="1"/>
  <c r="R119"/>
  <c r="R118" s="1"/>
  <c r="R117" s="1"/>
  <c r="P119"/>
  <c r="P118"/>
  <c r="P117" s="1"/>
  <c r="BK119"/>
  <c r="BK118" s="1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 s="1"/>
  <c r="J67" s="1"/>
  <c r="J112"/>
  <c r="BE112" s="1"/>
  <c r="BI108"/>
  <c r="BH108"/>
  <c r="BG108"/>
  <c r="BF108"/>
  <c r="T108"/>
  <c r="T107"/>
  <c r="R108"/>
  <c r="R107"/>
  <c r="P108"/>
  <c r="P107"/>
  <c r="BK108"/>
  <c r="BK107"/>
  <c r="J107" s="1"/>
  <c r="J66" s="1"/>
  <c r="J108"/>
  <c r="BE108" s="1"/>
  <c r="BI100"/>
  <c r="BH100"/>
  <c r="BG100"/>
  <c r="BF100"/>
  <c r="T100"/>
  <c r="R100"/>
  <c r="P100"/>
  <c r="BK100"/>
  <c r="J100"/>
  <c r="BE100"/>
  <c r="BI99"/>
  <c r="F39"/>
  <c r="BD58" i="1" s="1"/>
  <c r="BH99" i="4"/>
  <c r="F38" s="1"/>
  <c r="BC58" i="1" s="1"/>
  <c r="BG99" i="4"/>
  <c r="F37"/>
  <c r="BB58" i="1" s="1"/>
  <c r="BF99" i="4"/>
  <c r="F36" s="1"/>
  <c r="BA58" i="1" s="1"/>
  <c r="T99" i="4"/>
  <c r="T98"/>
  <c r="T97" s="1"/>
  <c r="T96" s="1"/>
  <c r="R99"/>
  <c r="R98"/>
  <c r="R97" s="1"/>
  <c r="R96" s="1"/>
  <c r="P99"/>
  <c r="P98"/>
  <c r="P97" s="1"/>
  <c r="P96" s="1"/>
  <c r="AU58" i="1" s="1"/>
  <c r="BK99" i="4"/>
  <c r="BK98" s="1"/>
  <c r="J99"/>
  <c r="BE99" s="1"/>
  <c r="J93"/>
  <c r="J92"/>
  <c r="F92"/>
  <c r="F90"/>
  <c r="E88"/>
  <c r="J59"/>
  <c r="J58"/>
  <c r="F58"/>
  <c r="F56"/>
  <c r="E54"/>
  <c r="J20"/>
  <c r="E20"/>
  <c r="F59" s="1"/>
  <c r="J19"/>
  <c r="J14"/>
  <c r="J56" s="1"/>
  <c r="E7"/>
  <c r="E50" s="1"/>
  <c r="E84"/>
  <c r="J39" i="3"/>
  <c r="J38"/>
  <c r="AY57" i="1"/>
  <c r="J37" i="3"/>
  <c r="AX57" i="1"/>
  <c r="BI622" i="3"/>
  <c r="BH622"/>
  <c r="BG622"/>
  <c r="BF622"/>
  <c r="T622"/>
  <c r="T621"/>
  <c r="T620" s="1"/>
  <c r="R622"/>
  <c r="R621" s="1"/>
  <c r="R620" s="1"/>
  <c r="P622"/>
  <c r="P621"/>
  <c r="P620" s="1"/>
  <c r="BK622"/>
  <c r="BK621" s="1"/>
  <c r="J622"/>
  <c r="BE622"/>
  <c r="BI619"/>
  <c r="BH619"/>
  <c r="BG619"/>
  <c r="BF619"/>
  <c r="T619"/>
  <c r="R619"/>
  <c r="P619"/>
  <c r="BK619"/>
  <c r="J619"/>
  <c r="BE619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11"/>
  <c r="BH611"/>
  <c r="BG611"/>
  <c r="BF611"/>
  <c r="T611"/>
  <c r="R611"/>
  <c r="P611"/>
  <c r="BK611"/>
  <c r="J611"/>
  <c r="BE611"/>
  <c r="BI609"/>
  <c r="BH609"/>
  <c r="BG609"/>
  <c r="BF609"/>
  <c r="T609"/>
  <c r="R609"/>
  <c r="P609"/>
  <c r="BK609"/>
  <c r="J609"/>
  <c r="BE609"/>
  <c r="BI607"/>
  <c r="BH607"/>
  <c r="BG607"/>
  <c r="BF607"/>
  <c r="T607"/>
  <c r="R607"/>
  <c r="P607"/>
  <c r="BK607"/>
  <c r="J607"/>
  <c r="BE607"/>
  <c r="BI605"/>
  <c r="BH605"/>
  <c r="BG605"/>
  <c r="BF605"/>
  <c r="T605"/>
  <c r="R605"/>
  <c r="P605"/>
  <c r="BK605"/>
  <c r="J605"/>
  <c r="BE605"/>
  <c r="BI603"/>
  <c r="BH603"/>
  <c r="BG603"/>
  <c r="BF603"/>
  <c r="T603"/>
  <c r="R603"/>
  <c r="P603"/>
  <c r="BK603"/>
  <c r="J603"/>
  <c r="BE603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90"/>
  <c r="BH590"/>
  <c r="BG590"/>
  <c r="BF590"/>
  <c r="T590"/>
  <c r="R590"/>
  <c r="P590"/>
  <c r="BK590"/>
  <c r="J590"/>
  <c r="BE590"/>
  <c r="BI587"/>
  <c r="BH587"/>
  <c r="BG587"/>
  <c r="BF587"/>
  <c r="T587"/>
  <c r="R587"/>
  <c r="P587"/>
  <c r="BK587"/>
  <c r="J587"/>
  <c r="BE587"/>
  <c r="BI584"/>
  <c r="BH584"/>
  <c r="BG584"/>
  <c r="BF584"/>
  <c r="T584"/>
  <c r="T583"/>
  <c r="R584"/>
  <c r="R583"/>
  <c r="P584"/>
  <c r="P583"/>
  <c r="BK584"/>
  <c r="BK583"/>
  <c r="J583" s="1"/>
  <c r="J76" s="1"/>
  <c r="J584"/>
  <c r="BE584" s="1"/>
  <c r="BI581"/>
  <c r="BH581"/>
  <c r="BG581"/>
  <c r="BF581"/>
  <c r="T581"/>
  <c r="R581"/>
  <c r="P581"/>
  <c r="BK581"/>
  <c r="J581"/>
  <c r="BE581"/>
  <c r="BI579"/>
  <c r="BH579"/>
  <c r="BG579"/>
  <c r="BF579"/>
  <c r="T579"/>
  <c r="R579"/>
  <c r="P579"/>
  <c r="BK579"/>
  <c r="J579"/>
  <c r="BE579"/>
  <c r="BI577"/>
  <c r="BH577"/>
  <c r="BG577"/>
  <c r="BF577"/>
  <c r="T577"/>
  <c r="R577"/>
  <c r="P577"/>
  <c r="BK577"/>
  <c r="J577"/>
  <c r="BE577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9"/>
  <c r="BH569"/>
  <c r="BG569"/>
  <c r="BF569"/>
  <c r="T569"/>
  <c r="T568"/>
  <c r="R569"/>
  <c r="R568"/>
  <c r="P569"/>
  <c r="P568"/>
  <c r="BK569"/>
  <c r="BK568"/>
  <c r="J568" s="1"/>
  <c r="J75" s="1"/>
  <c r="J569"/>
  <c r="BE569" s="1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7"/>
  <c r="BH557"/>
  <c r="BG557"/>
  <c r="BF557"/>
  <c r="T557"/>
  <c r="R557"/>
  <c r="P557"/>
  <c r="BK557"/>
  <c r="J557"/>
  <c r="BE557"/>
  <c r="BI555"/>
  <c r="BH555"/>
  <c r="BG555"/>
  <c r="BF555"/>
  <c r="T555"/>
  <c r="R555"/>
  <c r="P555"/>
  <c r="BK555"/>
  <c r="J555"/>
  <c r="BE555"/>
  <c r="BI553"/>
  <c r="BH553"/>
  <c r="BG553"/>
  <c r="BF553"/>
  <c r="T553"/>
  <c r="R553"/>
  <c r="P553"/>
  <c r="BK553"/>
  <c r="J553"/>
  <c r="BE553"/>
  <c r="BI552"/>
  <c r="BH552"/>
  <c r="BG552"/>
  <c r="BF552"/>
  <c r="T552"/>
  <c r="R552"/>
  <c r="P552"/>
  <c r="BK552"/>
  <c r="J552"/>
  <c r="BE552"/>
  <c r="BI551"/>
  <c r="BH551"/>
  <c r="BG551"/>
  <c r="BF551"/>
  <c r="T551"/>
  <c r="R551"/>
  <c r="P551"/>
  <c r="BK551"/>
  <c r="J551"/>
  <c r="BE551"/>
  <c r="BI550"/>
  <c r="BH550"/>
  <c r="BG550"/>
  <c r="BF550"/>
  <c r="T550"/>
  <c r="R550"/>
  <c r="P550"/>
  <c r="BK550"/>
  <c r="J550"/>
  <c r="BE550"/>
  <c r="BI546"/>
  <c r="BH546"/>
  <c r="BG546"/>
  <c r="BF546"/>
  <c r="T546"/>
  <c r="R546"/>
  <c r="P546"/>
  <c r="BK546"/>
  <c r="J546"/>
  <c r="BE546"/>
  <c r="BI544"/>
  <c r="BH544"/>
  <c r="BG544"/>
  <c r="BF544"/>
  <c r="T544"/>
  <c r="T543"/>
  <c r="R544"/>
  <c r="R543"/>
  <c r="P544"/>
  <c r="P543"/>
  <c r="BK544"/>
  <c r="BK543"/>
  <c r="J543" s="1"/>
  <c r="J74" s="1"/>
  <c r="J544"/>
  <c r="BE544" s="1"/>
  <c r="BI542"/>
  <c r="BH542"/>
  <c r="BG542"/>
  <c r="BF542"/>
  <c r="T542"/>
  <c r="T541"/>
  <c r="T540" s="1"/>
  <c r="R542"/>
  <c r="R541" s="1"/>
  <c r="R540" s="1"/>
  <c r="P542"/>
  <c r="P541"/>
  <c r="P540" s="1"/>
  <c r="BK542"/>
  <c r="BK541" s="1"/>
  <c r="J542"/>
  <c r="BE542"/>
  <c r="BI539"/>
  <c r="BH539"/>
  <c r="BG539"/>
  <c r="BF539"/>
  <c r="T539"/>
  <c r="T538"/>
  <c r="R539"/>
  <c r="R538"/>
  <c r="P539"/>
  <c r="P538"/>
  <c r="BK539"/>
  <c r="BK538"/>
  <c r="J538" s="1"/>
  <c r="J71" s="1"/>
  <c r="J539"/>
  <c r="BE539" s="1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4"/>
  <c r="BH534"/>
  <c r="BG534"/>
  <c r="BF534"/>
  <c r="T534"/>
  <c r="R534"/>
  <c r="P534"/>
  <c r="BK534"/>
  <c r="J534"/>
  <c r="BE534"/>
  <c r="BI533"/>
  <c r="BH533"/>
  <c r="BG533"/>
  <c r="BF533"/>
  <c r="T533"/>
  <c r="T532"/>
  <c r="R533"/>
  <c r="R532"/>
  <c r="P533"/>
  <c r="P532"/>
  <c r="BK533"/>
  <c r="BK532"/>
  <c r="J532" s="1"/>
  <c r="J70" s="1"/>
  <c r="J533"/>
  <c r="BE533" s="1"/>
  <c r="BI493"/>
  <c r="BH493"/>
  <c r="BG493"/>
  <c r="BF493"/>
  <c r="T493"/>
  <c r="R493"/>
  <c r="P493"/>
  <c r="BK493"/>
  <c r="J493"/>
  <c r="BE493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69"/>
  <c r="BH469"/>
  <c r="BG469"/>
  <c r="BF469"/>
  <c r="T469"/>
  <c r="R469"/>
  <c r="P469"/>
  <c r="BK469"/>
  <c r="J469"/>
  <c r="BE469"/>
  <c r="BI463"/>
  <c r="BH463"/>
  <c r="BG463"/>
  <c r="BF463"/>
  <c r="T463"/>
  <c r="R463"/>
  <c r="P463"/>
  <c r="BK463"/>
  <c r="J463"/>
  <c r="BE463"/>
  <c r="BI458"/>
  <c r="BH458"/>
  <c r="BG458"/>
  <c r="BF458"/>
  <c r="T458"/>
  <c r="R458"/>
  <c r="P458"/>
  <c r="BK458"/>
  <c r="J458"/>
  <c r="BE458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0"/>
  <c r="BH430"/>
  <c r="BG430"/>
  <c r="BF430"/>
  <c r="T430"/>
  <c r="T429"/>
  <c r="R430"/>
  <c r="R429"/>
  <c r="P430"/>
  <c r="P429"/>
  <c r="BK430"/>
  <c r="BK429"/>
  <c r="J429" s="1"/>
  <c r="J69" s="1"/>
  <c r="J430"/>
  <c r="BE430" s="1"/>
  <c r="BI428"/>
  <c r="BH428"/>
  <c r="BG428"/>
  <c r="BF428"/>
  <c r="T428"/>
  <c r="R428"/>
  <c r="P428"/>
  <c r="BK428"/>
  <c r="J428"/>
  <c r="BE428"/>
  <c r="BI427"/>
  <c r="BH427"/>
  <c r="BG427"/>
  <c r="BF427"/>
  <c r="T427"/>
  <c r="T426"/>
  <c r="R427"/>
  <c r="R426"/>
  <c r="P427"/>
  <c r="P426"/>
  <c r="BK427"/>
  <c r="BK426"/>
  <c r="J426" s="1"/>
  <c r="J68" s="1"/>
  <c r="J427"/>
  <c r="BE427" s="1"/>
  <c r="BI424"/>
  <c r="BH424"/>
  <c r="BG424"/>
  <c r="BF424"/>
  <c r="T424"/>
  <c r="R424"/>
  <c r="P424"/>
  <c r="BK424"/>
  <c r="J424"/>
  <c r="BE424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37"/>
  <c r="BH337"/>
  <c r="BG337"/>
  <c r="BF337"/>
  <c r="T337"/>
  <c r="R337"/>
  <c r="P337"/>
  <c r="BK337"/>
  <c r="J337"/>
  <c r="BE337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37"/>
  <c r="BH137"/>
  <c r="BG137"/>
  <c r="BF137"/>
  <c r="T137"/>
  <c r="R137"/>
  <c r="P137"/>
  <c r="BK137"/>
  <c r="J137"/>
  <c r="BE137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 s="1"/>
  <c r="J67" s="1"/>
  <c r="J123"/>
  <c r="BE123" s="1"/>
  <c r="BI110"/>
  <c r="BH110"/>
  <c r="BG110"/>
  <c r="BF110"/>
  <c r="T110"/>
  <c r="R110"/>
  <c r="P110"/>
  <c r="BK110"/>
  <c r="BK107" s="1"/>
  <c r="J107" s="1"/>
  <c r="J66" s="1"/>
  <c r="J110"/>
  <c r="BE110"/>
  <c r="BI108"/>
  <c r="BH108"/>
  <c r="BG108"/>
  <c r="BF108"/>
  <c r="T108"/>
  <c r="T107"/>
  <c r="R108"/>
  <c r="R107"/>
  <c r="P108"/>
  <c r="P107"/>
  <c r="BK108"/>
  <c r="J108"/>
  <c r="BE108" s="1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F39"/>
  <c r="BD57" i="1" s="1"/>
  <c r="BH103" i="3"/>
  <c r="F38" s="1"/>
  <c r="BC57" i="1" s="1"/>
  <c r="BC56" s="1"/>
  <c r="AY56" s="1"/>
  <c r="BG103" i="3"/>
  <c r="F37"/>
  <c r="BB57" i="1" s="1"/>
  <c r="BB56" s="1"/>
  <c r="AX56" s="1"/>
  <c r="BF103" i="3"/>
  <c r="F36" s="1"/>
  <c r="BA57" i="1" s="1"/>
  <c r="T103" i="3"/>
  <c r="T102"/>
  <c r="T101" s="1"/>
  <c r="T100" s="1"/>
  <c r="R103"/>
  <c r="R102"/>
  <c r="R101" s="1"/>
  <c r="R100" s="1"/>
  <c r="P103"/>
  <c r="P102"/>
  <c r="P101" s="1"/>
  <c r="P100" s="1"/>
  <c r="AU57" i="1" s="1"/>
  <c r="AU56" s="1"/>
  <c r="BK103" i="3"/>
  <c r="BK102" s="1"/>
  <c r="J103"/>
  <c r="BE103" s="1"/>
  <c r="J97"/>
  <c r="J96"/>
  <c r="F96"/>
  <c r="F94"/>
  <c r="E92"/>
  <c r="J59"/>
  <c r="J58"/>
  <c r="F58"/>
  <c r="F56"/>
  <c r="E54"/>
  <c r="J20"/>
  <c r="E20"/>
  <c r="F59" s="1"/>
  <c r="J19"/>
  <c r="J14"/>
  <c r="J56" s="1"/>
  <c r="E7"/>
  <c r="E88" s="1"/>
  <c r="E50"/>
  <c r="J37" i="2"/>
  <c r="J36"/>
  <c r="AY55" i="1"/>
  <c r="J35" i="2"/>
  <c r="AX55" i="1"/>
  <c r="BI90" i="2"/>
  <c r="BH90"/>
  <c r="BG90"/>
  <c r="BF90"/>
  <c r="T90"/>
  <c r="T89"/>
  <c r="R90"/>
  <c r="R89"/>
  <c r="P90"/>
  <c r="P89"/>
  <c r="BK90"/>
  <c r="BK89"/>
  <c r="J89" s="1"/>
  <c r="J63" s="1"/>
  <c r="J90"/>
  <c r="BE90" s="1"/>
  <c r="BI88"/>
  <c r="BH88"/>
  <c r="BG88"/>
  <c r="BF88"/>
  <c r="T88"/>
  <c r="T87"/>
  <c r="R88"/>
  <c r="R87"/>
  <c r="P88"/>
  <c r="P87"/>
  <c r="BK88"/>
  <c r="BK87"/>
  <c r="J87" s="1"/>
  <c r="J62" s="1"/>
  <c r="J88"/>
  <c r="BE88" s="1"/>
  <c r="BI86"/>
  <c r="F37"/>
  <c r="BD55" i="1" s="1"/>
  <c r="BH86" i="2"/>
  <c r="F36" s="1"/>
  <c r="BC55" i="1" s="1"/>
  <c r="BG86" i="2"/>
  <c r="F35"/>
  <c r="BB55" i="1" s="1"/>
  <c r="BF86" i="2"/>
  <c r="F34" s="1"/>
  <c r="BA55" i="1" s="1"/>
  <c r="T86" i="2"/>
  <c r="T85"/>
  <c r="T84" s="1"/>
  <c r="T83" s="1"/>
  <c r="R86"/>
  <c r="R85"/>
  <c r="R84" s="1"/>
  <c r="R83" s="1"/>
  <c r="P86"/>
  <c r="P85"/>
  <c r="P84" s="1"/>
  <c r="P83" s="1"/>
  <c r="AU55" i="1" s="1"/>
  <c r="BK86" i="2"/>
  <c r="BK85" s="1"/>
  <c r="J86"/>
  <c r="BE86" s="1"/>
  <c r="J80"/>
  <c r="J79"/>
  <c r="F79"/>
  <c r="F77"/>
  <c r="E75"/>
  <c r="J55"/>
  <c r="J54"/>
  <c r="F54"/>
  <c r="F52"/>
  <c r="E50"/>
  <c r="J18"/>
  <c r="E18"/>
  <c r="F55" s="1"/>
  <c r="J17"/>
  <c r="J12"/>
  <c r="J52" s="1"/>
  <c r="E7"/>
  <c r="E73" s="1"/>
  <c r="AS56" i="1"/>
  <c r="AS54"/>
  <c r="L50"/>
  <c r="AM50"/>
  <c r="AM49"/>
  <c r="L49"/>
  <c r="AM47"/>
  <c r="L47"/>
  <c r="L45"/>
  <c r="L44"/>
  <c r="AU54" l="1"/>
  <c r="BB54"/>
  <c r="W31" s="1"/>
  <c r="BA56"/>
  <c r="AW56" s="1"/>
  <c r="BD56"/>
  <c r="BD54" s="1"/>
  <c r="W33" s="1"/>
  <c r="E48" i="2"/>
  <c r="BK84"/>
  <c r="J85"/>
  <c r="J61" s="1"/>
  <c r="AX54" i="1"/>
  <c r="J35" i="4"/>
  <c r="AV58" i="1" s="1"/>
  <c r="F35" i="4"/>
  <c r="AZ58" i="1" s="1"/>
  <c r="J35" i="3"/>
  <c r="AV57" i="1" s="1"/>
  <c r="F35" i="3"/>
  <c r="AZ57" i="1" s="1"/>
  <c r="AZ56" s="1"/>
  <c r="AV56" s="1"/>
  <c r="AT56" s="1"/>
  <c r="BA54"/>
  <c r="J33" i="2"/>
  <c r="AV55" i="1" s="1"/>
  <c r="F33" i="2"/>
  <c r="AZ55" i="1" s="1"/>
  <c r="BK101" i="3"/>
  <c r="J102"/>
  <c r="J65" s="1"/>
  <c r="BK540"/>
  <c r="J540" s="1"/>
  <c r="J72" s="1"/>
  <c r="J541"/>
  <c r="J73" s="1"/>
  <c r="BK117" i="4"/>
  <c r="J117" s="1"/>
  <c r="J68" s="1"/>
  <c r="J118"/>
  <c r="J69" s="1"/>
  <c r="BK218"/>
  <c r="J218" s="1"/>
  <c r="J73" s="1"/>
  <c r="J219"/>
  <c r="J74" s="1"/>
  <c r="BC54" i="1"/>
  <c r="BK620" i="3"/>
  <c r="J620" s="1"/>
  <c r="J77" s="1"/>
  <c r="J621"/>
  <c r="J78" s="1"/>
  <c r="BK97" i="4"/>
  <c r="J98"/>
  <c r="J65" s="1"/>
  <c r="J77" i="2"/>
  <c r="F80"/>
  <c r="J34"/>
  <c r="AW55" i="1" s="1"/>
  <c r="J94" i="3"/>
  <c r="F97"/>
  <c r="J36"/>
  <c r="AW57" i="1" s="1"/>
  <c r="J90" i="4"/>
  <c r="F93"/>
  <c r="J36"/>
  <c r="AW58" i="1" s="1"/>
  <c r="AZ54" l="1"/>
  <c r="W29" s="1"/>
  <c r="AW54"/>
  <c r="AK30" s="1"/>
  <c r="W30"/>
  <c r="BK83" i="2"/>
  <c r="J83" s="1"/>
  <c r="J84"/>
  <c r="J60" s="1"/>
  <c r="AT58" i="1"/>
  <c r="AT55"/>
  <c r="BK96" i="4"/>
  <c r="J96" s="1"/>
  <c r="J97"/>
  <c r="J64" s="1"/>
  <c r="AT57" i="1"/>
  <c r="W32"/>
  <c r="AY54"/>
  <c r="BK100" i="3"/>
  <c r="J100" s="1"/>
  <c r="J101"/>
  <c r="J64" s="1"/>
  <c r="AV54" i="1" l="1"/>
  <c r="AT54" s="1"/>
  <c r="J32" i="4"/>
  <c r="J63"/>
  <c r="J30" i="2"/>
  <c r="J59"/>
  <c r="J32" i="3"/>
  <c r="J63"/>
  <c r="AK29" i="1" l="1"/>
  <c r="AG55"/>
  <c r="J39" i="2"/>
  <c r="AG57" i="1"/>
  <c r="J41" i="3"/>
  <c r="AG58" i="1"/>
  <c r="AN58" s="1"/>
  <c r="J41" i="4"/>
  <c r="AN55" i="1" l="1"/>
  <c r="AN57"/>
  <c r="AG56"/>
  <c r="AN56" s="1"/>
  <c r="AG54" l="1"/>
  <c r="AK26" l="1"/>
  <c r="AK35" s="1"/>
  <c r="AN54"/>
</calcChain>
</file>

<file path=xl/sharedStrings.xml><?xml version="1.0" encoding="utf-8"?>
<sst xmlns="http://schemas.openxmlformats.org/spreadsheetml/2006/main" count="7629" uniqueCount="1131">
  <si>
    <t>Export Komplet</t>
  </si>
  <si>
    <t>VZ</t>
  </si>
  <si>
    <t>2.0</t>
  </si>
  <si>
    <t/>
  </si>
  <si>
    <t>False</t>
  </si>
  <si>
    <t>{57454495-9547-4bb4-9e76-0f2ac8729ef6}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</si>
  <si>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</si>
  <si>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</si>
  <si>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</si>
  <si>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</si>
  <si>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</si>
  <si>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</si>
  <si>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</si>
  <si>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</si>
  <si>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</si>
  <si>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180404-uz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</si>
  <si>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</si>
  <si>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</si>
  <si>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</si>
  <si>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811 49 22</t>
  </si>
  <si>
    <t>CC-CZ:</t>
  </si>
  <si>
    <t>Místo:</t>
  </si>
  <si>
    <t>Hradec Králové -Slezské předměstí</t>
  </si>
  <si>
    <t>Datum:</t>
  </si>
  <si>
    <t>Zadavatel:</t>
  </si>
  <si>
    <t>IČ:</t>
  </si>
  <si>
    <t>Dítě Logistic s.r.o.,Bražecká 97,Náchod</t>
  </si>
  <si>
    <t>DIČ:</t>
  </si>
  <si>
    <t>Uchazeč:</t>
  </si>
  <si>
    <t>Vyplň údaj</t>
  </si>
  <si>
    <t>Projektant:</t>
  </si>
  <si>
    <t>25264451</t>
  </si>
  <si>
    <t>Proxion s.r.o., Náchod</t>
  </si>
  <si>
    <t>CZ25264451</t>
  </si>
  <si>
    <t>True</t>
  </si>
  <si>
    <t>Zpracovatel:</t>
  </si>
  <si>
    <t>15080765</t>
  </si>
  <si>
    <t>Ivan mezera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</si>
  <si>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</si>
  <si>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</si>
  <si>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</si>
  <si>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</si>
  <si>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</si>
  <si>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</si>
  <si>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</si>
  <si>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</si>
  <si>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</si>
  <si>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</si>
  <si>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</si>
  <si>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</si>
  <si>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</si>
  <si>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</si>
  <si>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</si>
  <si>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</si>
  <si>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</si>
  <si>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</si>
  <si>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</si>
  <si>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</si>
  <si>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</si>
  <si>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</si>
  <si>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</si>
  <si>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</si>
  <si>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</si>
  <si>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</si>
  <si>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</si>
  <si>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</si>
  <si>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</si>
  <si>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</si>
  <si>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</si>
  <si>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</si>
  <si>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</si>
  <si>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</si>
  <si>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</si>
  <si>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</si>
  <si>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</si>
  <si>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</si>
  <si>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</si>
  <si>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</si>
  <si>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</si>
  <si>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Vedlejší a ostaní náklady - uznatelné položky</t>
  </si>
  <si>
    <t>STA</t>
  </si>
  <si>
    <t>1</t>
  </si>
  <si>
    <t>{c89ed023-a5e1-4daf-b5af-a7990a655300}</t>
  </si>
  <si>
    <t>2</t>
  </si>
  <si>
    <t>Stavební část  - uznatelné položky</t>
  </si>
  <si>
    <t>{7b776179-7515-4e35-9a86-3d54d94def3e}</t>
  </si>
  <si>
    <t>Fasáda - uznatelné položky</t>
  </si>
  <si>
    <t>Soupis</t>
  </si>
  <si>
    <t>{c223f74b-b75f-4742-92f1-7a9cb76c65b3}</t>
  </si>
  <si>
    <t>Střecha - uznatelné položky</t>
  </si>
  <si>
    <t>{f8708c32-5a7a-4102-ae07-402608402032}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</si>
  <si>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</si>
  <si>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</si>
  <si>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</si>
  <si>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</si>
  <si>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</si>
  <si>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</si>
  <si>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</si>
  <si>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</si>
  <si>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</si>
  <si>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</si>
  <si>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</si>
  <si>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</si>
  <si>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</si>
  <si>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</si>
  <si>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</si>
  <si>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</si>
  <si>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</si>
  <si>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</si>
  <si>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</si>
  <si>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</si>
  <si>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</si>
  <si>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</si>
  <si>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</si>
  <si>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</si>
  <si>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</si>
  <si>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</si>
  <si>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</si>
  <si>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</si>
  <si>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</si>
  <si>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</si>
  <si>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011103009.R</t>
  </si>
  <si>
    <t>Zpracování dílenské dokumentace vnějších výplní otvorů</t>
  </si>
  <si>
    <t>soubor</t>
  </si>
  <si>
    <t>1024</t>
  </si>
  <si>
    <t>815661504</t>
  </si>
  <si>
    <t>VRN3</t>
  </si>
  <si>
    <t>Zařízení staveniště</t>
  </si>
  <si>
    <t>030001000</t>
  </si>
  <si>
    <t>Základní rozdělení průvodních činností a nákladů zařízení staveniště</t>
  </si>
  <si>
    <t>%</t>
  </si>
  <si>
    <t>CS ÚRS 2017 02</t>
  </si>
  <si>
    <t>-1697817120</t>
  </si>
  <si>
    <t>VRN7</t>
  </si>
  <si>
    <t>Provozní vlivy</t>
  </si>
  <si>
    <t>3</t>
  </si>
  <si>
    <t>070001000</t>
  </si>
  <si>
    <t>Základní rozdělení průvodních činností a nákladů provozní vlivy</t>
  </si>
  <si>
    <t>256272353</t>
  </si>
  <si>
    <t>KZS7</t>
  </si>
  <si>
    <t>kzs soklu</t>
  </si>
  <si>
    <t>155,636</t>
  </si>
  <si>
    <t>KZS8</t>
  </si>
  <si>
    <t>kzs fasády tl. 8 cm</t>
  </si>
  <si>
    <t>1914,737</t>
  </si>
  <si>
    <t>L</t>
  </si>
  <si>
    <t>lešení</t>
  </si>
  <si>
    <t>2111,025</t>
  </si>
  <si>
    <t>LAPU</t>
  </si>
  <si>
    <t>lišty APU</t>
  </si>
  <si>
    <t>370,74</t>
  </si>
  <si>
    <t>LO</t>
  </si>
  <si>
    <t>lišty okenní</t>
  </si>
  <si>
    <t>LP</t>
  </si>
  <si>
    <t>lišta prapetní</t>
  </si>
  <si>
    <t>116,27</t>
  </si>
  <si>
    <t>LR</t>
  </si>
  <si>
    <t>lišta rohová</t>
  </si>
  <si>
    <t>429,17</t>
  </si>
  <si>
    <t>Soupis: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</si>
  <si>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</si>
  <si>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</si>
  <si>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</si>
  <si>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</si>
  <si>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</si>
  <si>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</si>
  <si>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</si>
  <si>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</si>
  <si>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</si>
  <si>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</si>
  <si>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</si>
  <si>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766.8 - Plastové výplně otvorů</t>
  </si>
  <si>
    <t xml:space="preserve">    767 - Konstrukce zámečnické</t>
  </si>
  <si>
    <t>M - Práce a dodávky M</t>
  </si>
  <si>
    <t xml:space="preserve">    21-M - Elektromontáže</t>
  </si>
  <si>
    <t>HSV</t>
  </si>
  <si>
    <t>Práce a dodávky HSV</t>
  </si>
  <si>
    <t>Zemní práce</t>
  </si>
  <si>
    <t>113106021</t>
  </si>
  <si>
    <t>Rozebrání dlažeb a dílců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</si>
  <si>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</si>
  <si>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4</t>
  </si>
  <si>
    <t>309706731</t>
  </si>
  <si>
    <t>132301201</t>
  </si>
  <si>
    <t>Hloubení zapažených i nezapažených rýh šířky přes 600 do 2 000 mm s urovnáním dna do předepsaného profilu a spádu v hornině tř. 4 do 100 m3</t>
  </si>
  <si>
    <t>m3</t>
  </si>
  <si>
    <t>506808122</t>
  </si>
  <si>
    <t>VV</t>
  </si>
  <si>
    <t>1,0*1,0*0,8*12</t>
  </si>
  <si>
    <t>174101101</t>
  </si>
  <si>
    <t>Zásyp sypaninou z jakékoliv horniny s uložením výkopku ve vrstvách se zhutněním jam, šachet, rýh nebo kolem objektů v těchto vykopávkách</t>
  </si>
  <si>
    <t>-2034301214</t>
  </si>
  <si>
    <t>Svislé a kompletní konstrukce</t>
  </si>
  <si>
    <t>317143621</t>
  </si>
  <si>
    <t>Překlady nosné prefabrikované z pórobetonu osazené do tenkého maltového lože, ve zdech tloušťky 300 mm, pro světlost otvoru přes 900 do 1100 mm</t>
  </si>
  <si>
    <t>kus</t>
  </si>
  <si>
    <t>-2011449093</t>
  </si>
  <si>
    <t>"dveře 03L"1</t>
  </si>
  <si>
    <t>341272732</t>
  </si>
  <si>
    <t>Stěny z přesných pórobetonových tvárnic nosné na pero a drážku s kapsou jakékoli pevnosti na tenké maltové lože, tloušťka stěny 300 mm, objemová hmotnost 500 kg/m3</t>
  </si>
  <si>
    <t>2127732719</t>
  </si>
  <si>
    <t>"dozdívky otvorů</t>
  </si>
  <si>
    <t>"jv</t>
  </si>
  <si>
    <t>2,95*1,76*6</t>
  </si>
  <si>
    <t>2,98*0,6*6</t>
  </si>
  <si>
    <t>2,98*3,3-1,15*2,1</t>
  </si>
  <si>
    <t>"sz</t>
  </si>
  <si>
    <t>3,87*3,0</t>
  </si>
  <si>
    <t>2,95*1,76*12</t>
  </si>
  <si>
    <t>"jz</t>
  </si>
  <si>
    <t>2,98*0,6*7</t>
  </si>
  <si>
    <t>Součet</t>
  </si>
  <si>
    <t>6</t>
  </si>
  <si>
    <t>Úpravy povrchů, podlahy a osazování výplní</t>
  </si>
  <si>
    <t>612315302</t>
  </si>
  <si>
    <t>Vápenná omítka ostění nebo nadpraží štuková</t>
  </si>
  <si>
    <t>CS ÚRS 2019 01</t>
  </si>
  <si>
    <t>-355050301</t>
  </si>
  <si>
    <t>KZS8*0,15</t>
  </si>
  <si>
    <t>7</t>
  </si>
  <si>
    <t>612321141</t>
  </si>
  <si>
    <t>Omítka vápenocementová vnitřních ploch nanášená ručně dvouvrstvá, tloušťky jádrové omítky do 10 mm a tloušťky štuku do 3 mm štuková svislých konstrukcí stěn</t>
  </si>
  <si>
    <t>2038917019</t>
  </si>
  <si>
    <t>8</t>
  </si>
  <si>
    <t>622211011</t>
  </si>
  <si>
    <t>Montáž kontaktního zateplení z polystyrenových desek nebo z kombinovaných desek na vnější stěny, tloušťky desek přes 40 do 80 mm</t>
  </si>
  <si>
    <t>2062941481</t>
  </si>
  <si>
    <t>"sokl</t>
  </si>
  <si>
    <t>45,01*0,5</t>
  </si>
  <si>
    <t>-(2,98*4+1,15*2)*0,5</t>
  </si>
  <si>
    <t>29,57*0,7</t>
  </si>
  <si>
    <t>7,2*1,0*0,5</t>
  </si>
  <si>
    <t>-(0,93+3,1*2)*0,7</t>
  </si>
  <si>
    <t>13,83*1,0</t>
  </si>
  <si>
    <t>-3,0*1,0</t>
  </si>
  <si>
    <t>88,4*0,7</t>
  </si>
  <si>
    <t>(3,87+0,9)*0,7</t>
  </si>
  <si>
    <t>32,51*0,7</t>
  </si>
  <si>
    <t>-0,9*0,7</t>
  </si>
  <si>
    <t>"sv</t>
  </si>
  <si>
    <t>Mezisoučet</t>
  </si>
  <si>
    <t>45,01*8,58</t>
  </si>
  <si>
    <t>(15,0*2+15,01)*1,99*0,5*2</t>
  </si>
  <si>
    <t>29,57*7,68</t>
  </si>
  <si>
    <t>14,79*1,99*0,5*2</t>
  </si>
  <si>
    <t>13,83*7,63</t>
  </si>
  <si>
    <t>13,63*1,28*0,5</t>
  </si>
  <si>
    <t>-2,95*1,8*6</t>
  </si>
  <si>
    <t>-2,98*1,8*6</t>
  </si>
  <si>
    <t>-2,98*3,3*3</t>
  </si>
  <si>
    <t>-1,15*2,1*3</t>
  </si>
  <si>
    <t>-1,45*1,72*2</t>
  </si>
  <si>
    <t>-0,93*2,0</t>
  </si>
  <si>
    <t>-3,1*3,33*2</t>
  </si>
  <si>
    <t>-0,9*1,2</t>
  </si>
  <si>
    <t>-1,45*1,77</t>
  </si>
  <si>
    <t>-1,45*1,89</t>
  </si>
  <si>
    <t>-3,0*2,92</t>
  </si>
  <si>
    <t>-3,0*1,8</t>
  </si>
  <si>
    <t>-1,55*0,6</t>
  </si>
  <si>
    <t>-1,55*0,8</t>
  </si>
  <si>
    <t>13,83*1,28*0,5</t>
  </si>
  <si>
    <t>74,58*8,78</t>
  </si>
  <si>
    <t>14,91*1,99*0,5*5*2</t>
  </si>
  <si>
    <t>-1,45*2,3*3</t>
  </si>
  <si>
    <t>-3,87*3,25</t>
  </si>
  <si>
    <t>-2,95*1,8*12</t>
  </si>
  <si>
    <t>32,35*8,68</t>
  </si>
  <si>
    <t>-2,98*1,8*7</t>
  </si>
  <si>
    <t>32,35*8,91</t>
  </si>
  <si>
    <t>-1,46*2,3</t>
  </si>
  <si>
    <t>-2,94*2,3*3</t>
  </si>
  <si>
    <t>"atika</t>
  </si>
  <si>
    <t>32,51*1,1</t>
  </si>
  <si>
    <t>-KZS7</t>
  </si>
  <si>
    <t>9</t>
  </si>
  <si>
    <t>M</t>
  </si>
  <si>
    <t>283759480</t>
  </si>
  <si>
    <t>deska fasádní polystyrénová EPS 100 F 1000 x 500 x 80 mm</t>
  </si>
  <si>
    <t>1730260510</t>
  </si>
  <si>
    <t>P</t>
  </si>
  <si>
    <t>Poznámka k položce:_x000D_
lambda=0,037 W/m2K</t>
  </si>
  <si>
    <t>1914,737*1,02 'Přepočtené koeficientem množství</t>
  </si>
  <si>
    <t>10</t>
  </si>
  <si>
    <t>283760140.S</t>
  </si>
  <si>
    <t>deska fasádní polystyrénová soklová  1250 x 600 x 70 mm</t>
  </si>
  <si>
    <t>532798215</t>
  </si>
  <si>
    <t>Poznámka k položce:_x000D_
lambda=0,034 W/m2K</t>
  </si>
  <si>
    <t>155,636*1,02 'Přepočtené koeficientem množství</t>
  </si>
  <si>
    <t>11</t>
  </si>
  <si>
    <t>622212001</t>
  </si>
  <si>
    <t>Montáž kontaktního zateplení vnějšího ostění, nadpraží nebo parapetu z polystyrenových desek hloubky špalet do 200 mm, tloušťky desek do 40 mm</t>
  </si>
  <si>
    <t>m</t>
  </si>
  <si>
    <t>551589742</t>
  </si>
  <si>
    <t>4*0,5</t>
  </si>
  <si>
    <t>6*0,7</t>
  </si>
  <si>
    <t>2*1,0</t>
  </si>
  <si>
    <t>(2,95+1,8)*2*6</t>
  </si>
  <si>
    <t>(2,98+1,8)*2*6</t>
  </si>
  <si>
    <t>(2,98+3,3*2)*4</t>
  </si>
  <si>
    <t>(1,15+2,1*2)*2</t>
  </si>
  <si>
    <t>(1,45+1,72)*2*2</t>
  </si>
  <si>
    <t>0,93+2,0*2</t>
  </si>
  <si>
    <t>(3,1+3,33)*2*2</t>
  </si>
  <si>
    <t>(0,9+1,2)*2</t>
  </si>
  <si>
    <t>(1,45+1,77)*2*2</t>
  </si>
  <si>
    <t>(1,45+1,89)*2</t>
  </si>
  <si>
    <t>(3,0+2,92*2)</t>
  </si>
  <si>
    <t>(3,0+1,8)*2</t>
  </si>
  <si>
    <t>(1,55+0,6)*2</t>
  </si>
  <si>
    <t>(1,55+0,8)*2</t>
  </si>
  <si>
    <t>(1,45+2,3)*2*3</t>
  </si>
  <si>
    <t>3,87+3,25*2</t>
  </si>
  <si>
    <t>(2,95+1,8)*2*12</t>
  </si>
  <si>
    <t>(2,98+1,8)*2*7</t>
  </si>
  <si>
    <t>(1,46+2,3)*2</t>
  </si>
  <si>
    <t>(2,94+2,3*2)*3</t>
  </si>
  <si>
    <t>-122,37</t>
  </si>
  <si>
    <t>2,95*6+2,98*10+1,45*2+0,9+1,45*2+3,0+1,55*2+1,45*3+2,95*12+2,98*7+1,46</t>
  </si>
  <si>
    <t>12</t>
  </si>
  <si>
    <t>283759440</t>
  </si>
  <si>
    <t>deska fasádní polystyrénová EPS 100 F 1000 x 500 x 40 mm</t>
  </si>
  <si>
    <t>-478704916</t>
  </si>
  <si>
    <t>387,67</t>
  </si>
  <si>
    <t>387,67*0,157 'Přepočtené koeficientem množství</t>
  </si>
  <si>
    <t>13</t>
  </si>
  <si>
    <t>28376361</t>
  </si>
  <si>
    <t>deska XPS hladký povrch λ=0,034 tl 30mm</t>
  </si>
  <si>
    <t>-1076435166</t>
  </si>
  <si>
    <t>123,37</t>
  </si>
  <si>
    <t>123,37*0,157 'Přepočtené koeficientem množství</t>
  </si>
  <si>
    <t>14</t>
  </si>
  <si>
    <t>622251101</t>
  </si>
  <si>
    <t>Montáž kontaktního zateplení Příplatek k cenám za zápustnou montáž kotev s použitím tepelněizolačních zátek na vnější stěny z polystyrenu</t>
  </si>
  <si>
    <t>413596147</t>
  </si>
  <si>
    <t>KZS7+KZS8</t>
  </si>
  <si>
    <t>622252001</t>
  </si>
  <si>
    <t>Montáž lišt kontaktního zateplení zakládacích soklových připevněných hmoždinkami</t>
  </si>
  <si>
    <t>658005572</t>
  </si>
  <si>
    <t>(88,56+32,51)*2</t>
  </si>
  <si>
    <t>16</t>
  </si>
  <si>
    <t>590516450</t>
  </si>
  <si>
    <t>lišta soklová Al s okapničkou, zakládací U 08 cm, 0,7/200 cm</t>
  </si>
  <si>
    <t>-1087382732</t>
  </si>
  <si>
    <t>242,14*1,05 'Přepočtené koeficientem množství</t>
  </si>
  <si>
    <t>17</t>
  </si>
  <si>
    <t>622252002</t>
  </si>
  <si>
    <t>Montáž lišt kontaktního zateplení ostatních stěnových, dilatačních apod. lepených do tmelu</t>
  </si>
  <si>
    <t>-1713728855</t>
  </si>
  <si>
    <t>"rohové</t>
  </si>
  <si>
    <t>8,6+8,8+9,0*2</t>
  </si>
  <si>
    <t>-LP</t>
  </si>
  <si>
    <t>"parapetní</t>
  </si>
  <si>
    <t>2,95*18+2,98*13+1,45*2+0,9</t>
  </si>
  <si>
    <t>1,45*5+1,55*2+1,46+2,94*3</t>
  </si>
  <si>
    <t>"okenní</t>
  </si>
  <si>
    <t>"APU</t>
  </si>
  <si>
    <t>18</t>
  </si>
  <si>
    <t>590514700</t>
  </si>
  <si>
    <t>lišta rohová Al 22 / 22 mm perforovaná</t>
  </si>
  <si>
    <t>942695354</t>
  </si>
  <si>
    <t>429,17*1,05 'Přepočtené koeficientem množství</t>
  </si>
  <si>
    <t>19</t>
  </si>
  <si>
    <t>590514750</t>
  </si>
  <si>
    <t>profil okenní začišťovací se sklovláknitou armovací tkaninou 6 mm/2,4 m</t>
  </si>
  <si>
    <t>-1378431647</t>
  </si>
  <si>
    <t>370,74*1,05 'Přepočtené koeficientem množství</t>
  </si>
  <si>
    <t>20</t>
  </si>
  <si>
    <t>590515120</t>
  </si>
  <si>
    <t>profil parapetní se sklovláknitou armovací tkaninou PVC 2 m</t>
  </si>
  <si>
    <t>-1598061269</t>
  </si>
  <si>
    <t>116,27*1,05 'Přepočtené koeficientem množství</t>
  </si>
  <si>
    <t>590515180</t>
  </si>
  <si>
    <t>páska začišťovací okenní PVC profil 9 mm dl 1,4m</t>
  </si>
  <si>
    <t>-1172698511</t>
  </si>
  <si>
    <t>22</t>
  </si>
  <si>
    <t>622321141</t>
  </si>
  <si>
    <t>Omítka vápenocementová vnějších ploch nanášená ručně dvouvrstvá, tloušťky jádrové omítky do 15 mm a tloušťky štuku do 3 mm štuková stěn</t>
  </si>
  <si>
    <t>1563333218</t>
  </si>
  <si>
    <t>"odsekaný keramický obklad</t>
  </si>
  <si>
    <t>29,57*0,6</t>
  </si>
  <si>
    <t>3,83*0,9</t>
  </si>
  <si>
    <t>-3,0*0,8</t>
  </si>
  <si>
    <t>46,4*0,5</t>
  </si>
  <si>
    <t>-3,87*0,5</t>
  </si>
  <si>
    <t>2,98*3,3-1,15*2,0</t>
  </si>
  <si>
    <t>23</t>
  </si>
  <si>
    <t>622325212</t>
  </si>
  <si>
    <t>Oprava vápenné omítky vnějších ploch stupně členitosti 1 štukové stěn, v rozsahu opravované plochy přes 10 do 30%</t>
  </si>
  <si>
    <t>730229819</t>
  </si>
  <si>
    <t>-2,95*3,56*6</t>
  </si>
  <si>
    <t>-2,98*2,4*6</t>
  </si>
  <si>
    <t>-2,98*3,3*4</t>
  </si>
  <si>
    <t>-1,15*2,1*2</t>
  </si>
  <si>
    <t>-3,89*6,0</t>
  </si>
  <si>
    <t>-2,95*3,56*12</t>
  </si>
  <si>
    <t>-2,98*2,4*7</t>
  </si>
  <si>
    <t>-43,654</t>
  </si>
  <si>
    <t>24</t>
  </si>
  <si>
    <t>622511111</t>
  </si>
  <si>
    <t>Omítka tenkovrstvá akrylátová vnějších ploch probarvená, včetně penetrace podkladu mozaiková střednězrnná stěn</t>
  </si>
  <si>
    <t>-1137218641</t>
  </si>
  <si>
    <t>25</t>
  </si>
  <si>
    <t>622531021</t>
  </si>
  <si>
    <t>Omítka tenkovrstvá silikonová vnějších ploch probarvená, včetně penetrace podkladu zrnitá, tloušťky 2,0 mm stěn</t>
  </si>
  <si>
    <t>1079011739</t>
  </si>
  <si>
    <t>KZS8+510,04*0,15</t>
  </si>
  <si>
    <t>26</t>
  </si>
  <si>
    <t>629135101</t>
  </si>
  <si>
    <t>Vyrovnávací vrstva z cementové malty pod klempířskými prvky šířky do 150 mm</t>
  </si>
  <si>
    <t>-1151720552</t>
  </si>
  <si>
    <t>27</t>
  </si>
  <si>
    <t>629995101</t>
  </si>
  <si>
    <t>Očištění vnějších ploch tlakovou vodou omytím</t>
  </si>
  <si>
    <t>1972474051</t>
  </si>
  <si>
    <t>(15,0+15,01)*1,99*0,5</t>
  </si>
  <si>
    <t>14,91*1,99*0,5*5</t>
  </si>
  <si>
    <t>28</t>
  </si>
  <si>
    <t>637211111</t>
  </si>
  <si>
    <t>Okapový chodník z dlaždic betonových se zalitím spár cementovou maltou do cementové malty MC-10, tl. dlaždic 40 mm</t>
  </si>
  <si>
    <t>1709330121</t>
  </si>
  <si>
    <t>1,0*1,0*12</t>
  </si>
  <si>
    <t>Trubní vedení</t>
  </si>
  <si>
    <t>29</t>
  </si>
  <si>
    <t>877265271</t>
  </si>
  <si>
    <t>Montáž tvarovek na kanalizačním potrubí z trub z plastu z tvrdého PVC nebo z polypropylenu v otevřeném výkopu lapačů střešních splavenin DN 100</t>
  </si>
  <si>
    <t>-170604822</t>
  </si>
  <si>
    <t>30</t>
  </si>
  <si>
    <t>283411100</t>
  </si>
  <si>
    <t>lapače střešních splavenin okapová vpusť s klapkou + inspekční poklop z PP</t>
  </si>
  <si>
    <t>-555618809</t>
  </si>
  <si>
    <t>Ostatní konstrukce a práce, bourání</t>
  </si>
  <si>
    <t>31</t>
  </si>
  <si>
    <t>941111121</t>
  </si>
  <si>
    <t>Montáž lešení řadového trubkového lehkého pracovního s podlahami s provozním zatížením tř. 3 do 200 kg/m2 šířky tř. W09 přes 0,9 do 1,2 m, výšky do 10 m</t>
  </si>
  <si>
    <t>-199421161</t>
  </si>
  <si>
    <t>46,0*9,0*2</t>
  </si>
  <si>
    <t>30,0*8,1</t>
  </si>
  <si>
    <t>30,0*9,0</t>
  </si>
  <si>
    <t>14,8*8,2*2</t>
  </si>
  <si>
    <t>32,35*7,6</t>
  </si>
  <si>
    <t>32,35*8,7</t>
  </si>
  <si>
    <t>32</t>
  </si>
  <si>
    <t>941111811</t>
  </si>
  <si>
    <t>Demontáž lešení řadového trubkového lehkého pracovního s podlahami s provozním zatížením tř. 3 do 200 kg/m2 šířky tř. W06 od 0,6 do 0,9 m, výšky do 10 m</t>
  </si>
  <si>
    <t>-1289675413</t>
  </si>
  <si>
    <t>33</t>
  </si>
  <si>
    <t>949101112</t>
  </si>
  <si>
    <t>Lešení pomocné pracovní pro objekty pozemních staveb pro zatížení do 150 kg/m2, o výšce lešeňové podlahy přes 1,9 do 3,5 m</t>
  </si>
  <si>
    <t>1247909257</t>
  </si>
  <si>
    <t>(14,5*3*2+29,55)*1,2</t>
  </si>
  <si>
    <t>34</t>
  </si>
  <si>
    <t>952901106</t>
  </si>
  <si>
    <t>Čištění budov při provádění oprav a udržovacích prací oken dvojitých nebo zdvojených omytím, plochy do přes 0,6 do 1,5 m2</t>
  </si>
  <si>
    <t>138499422</t>
  </si>
  <si>
    <t>0,9*1,2</t>
  </si>
  <si>
    <t>1,55*0,6</t>
  </si>
  <si>
    <t>1,45*1,77</t>
  </si>
  <si>
    <t>35</t>
  </si>
  <si>
    <t>952901107</t>
  </si>
  <si>
    <t>Čištění budov při provádění oprav a udržovacích prací oken dvojitých nebo zdvojených omytím, plochy do přes 1,5 do 2,5 m2</t>
  </si>
  <si>
    <t>-889603853</t>
  </si>
  <si>
    <t>1,45*1,72*2</t>
  </si>
  <si>
    <t>36</t>
  </si>
  <si>
    <t>952901108</t>
  </si>
  <si>
    <t>Čištění budov při provádění oprav a udržovacích prací oken dvojitých nebo zdvojených omytím, plochy do přes 2,5 m2</t>
  </si>
  <si>
    <t>1140431035</t>
  </si>
  <si>
    <t>2,95*1,8*18</t>
  </si>
  <si>
    <t>2,98*1,8*13</t>
  </si>
  <si>
    <t>1,45*1,8</t>
  </si>
  <si>
    <t>1,55*1,8</t>
  </si>
  <si>
    <t>1,46*2,3</t>
  </si>
  <si>
    <t>2,94*2,3*3</t>
  </si>
  <si>
    <t>1,45*2,3*3</t>
  </si>
  <si>
    <t>37</t>
  </si>
  <si>
    <t>952901122</t>
  </si>
  <si>
    <t>Čištění budov při provádění oprav a udržovacích prací dveří nebo vrat omytím, plochy do přes 1,5 do 3,0 m2</t>
  </si>
  <si>
    <t>-1257316242</t>
  </si>
  <si>
    <t>0,93*2,0</t>
  </si>
  <si>
    <t>0,9*2,0*2</t>
  </si>
  <si>
    <t>1,15*2,1</t>
  </si>
  <si>
    <t>38</t>
  </si>
  <si>
    <t>952901124</t>
  </si>
  <si>
    <t>Čištění budov při provádění oprav a udržovacích prací dveří nebo vrat omytím, plochy do přes 5,0 m2</t>
  </si>
  <si>
    <t>-1948200973</t>
  </si>
  <si>
    <t>2,98*3,33</t>
  </si>
  <si>
    <t>3,1*3,33*2</t>
  </si>
  <si>
    <t>3,87*3,25</t>
  </si>
  <si>
    <t>3,0*2,92</t>
  </si>
  <si>
    <t>39</t>
  </si>
  <si>
    <t>952902121</t>
  </si>
  <si>
    <t>Čištění budov při provádění oprav a udržovacích prací podlah drsných nebo chodníků zametením</t>
  </si>
  <si>
    <t>1656928832</t>
  </si>
  <si>
    <t>28,08*13,03</t>
  </si>
  <si>
    <t>31,85*14,5*3</t>
  </si>
  <si>
    <t>28,2*11,74</t>
  </si>
  <si>
    <t>40</t>
  </si>
  <si>
    <t>952902141</t>
  </si>
  <si>
    <t>Čištění budov při provádění oprav a udržovacích prací podlah drsných nebo chodníků drhnutím s chemickými prostředky</t>
  </si>
  <si>
    <t>-722760328</t>
  </si>
  <si>
    <t>41</t>
  </si>
  <si>
    <t>968072355</t>
  </si>
  <si>
    <t>Vybourání kovových rámů oken s křídly, dveřních zárubní, vrat, stěn, ostění nebo obkladů okenních rámů s křídly zdvojených, plochy do 2 m2</t>
  </si>
  <si>
    <t>-223654973</t>
  </si>
  <si>
    <t>42</t>
  </si>
  <si>
    <t>968072356</t>
  </si>
  <si>
    <t>Vybourání kovových rámů oken s křídly, dveřních zárubní, vrat, stěn, ostění nebo obkladů okenních rámů s křídly zdvojených, plochy do 4 m2</t>
  </si>
  <si>
    <t>2066335540</t>
  </si>
  <si>
    <t>43</t>
  </si>
  <si>
    <t>968072357</t>
  </si>
  <si>
    <t>Vybourání kovových rámů oken s křídly, dveřních zárubní, vrat, stěn, ostění nebo obkladů okenních rámů s křídly zdvojených, plochy přes 4 m2</t>
  </si>
  <si>
    <t>892612711</t>
  </si>
  <si>
    <t>2,95*3,56*18</t>
  </si>
  <si>
    <t>2,98*2,4*13</t>
  </si>
  <si>
    <t>44</t>
  </si>
  <si>
    <t>968072455</t>
  </si>
  <si>
    <t>Vybourání kovových rámů oken s křídly, dveřních zárubní, vrat, stěn, ostění nebo obkladů dveřních zárubní, plochy do 2 m2</t>
  </si>
  <si>
    <t>1749406376</t>
  </si>
  <si>
    <t>45</t>
  </si>
  <si>
    <t>968072559</t>
  </si>
  <si>
    <t>Vybourání kovových rámů oken s křídly, dveřních zárubní, vrat, stěn, ostění nebo obkladů vrat, mimo posuvných a skládacích, plochy přes 5 m2</t>
  </si>
  <si>
    <t>-2105254128</t>
  </si>
  <si>
    <t>2,98*3,3*2</t>
  </si>
  <si>
    <t>3,1*3,33</t>
  </si>
  <si>
    <t>6,0*2,92</t>
  </si>
  <si>
    <t>46</t>
  </si>
  <si>
    <t>978015341</t>
  </si>
  <si>
    <t>Otlučení vápenných nebo vápenocementových omítek vnějších ploch s vyškrabáním spar a s očištěním zdiva stupně členitosti 1 a 2, v rozsahu přes 10 do 30 %</t>
  </si>
  <si>
    <t>-1568184425</t>
  </si>
  <si>
    <t>997</t>
  </si>
  <si>
    <t>Přesun sutě</t>
  </si>
  <si>
    <t>47</t>
  </si>
  <si>
    <t>997013113</t>
  </si>
  <si>
    <t>Vnitrostaveništní doprava suti a vybouraných hmot vodorovně do 50 m svisle s použitím mechanizace pro budovy a haly výšky přes 9 do 12 m</t>
  </si>
  <si>
    <t>t</t>
  </si>
  <si>
    <t>931186129</t>
  </si>
  <si>
    <t>48</t>
  </si>
  <si>
    <t>997013501</t>
  </si>
  <si>
    <t>Odvoz suti a vybouraných hmot na skládku nebo meziskládku se složením, na vzdálenost do 1 km</t>
  </si>
  <si>
    <t>-1758615394</t>
  </si>
  <si>
    <t>49</t>
  </si>
  <si>
    <t>997013509</t>
  </si>
  <si>
    <t>Odvoz suti a vybouraných hmot na skládku nebo meziskládku se složením, na vzdálenost Příplatek k ceně za každý další i započatý 1 km přes 1 km</t>
  </si>
  <si>
    <t>455684224</t>
  </si>
  <si>
    <t>50,854*24 'Přepočtené koeficientem množství</t>
  </si>
  <si>
    <t>50</t>
  </si>
  <si>
    <t>997013831</t>
  </si>
  <si>
    <t>Poplatek za uložení stavebního odpadu na skládce (skládkovné) směsného</t>
  </si>
  <si>
    <t>-1653944224</t>
  </si>
  <si>
    <t>998</t>
  </si>
  <si>
    <t>Přesun hmot</t>
  </si>
  <si>
    <t>51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</si>
  <si>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</si>
  <si>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</si>
  <si>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725502246</t>
  </si>
  <si>
    <t>PSV</t>
  </si>
  <si>
    <t>Práce a dodávky PSV</t>
  </si>
  <si>
    <t>721</t>
  </si>
  <si>
    <t>Zdravotechnika - vnitřní kanalizace</t>
  </si>
  <si>
    <t>52</t>
  </si>
  <si>
    <t>721242803</t>
  </si>
  <si>
    <t>Demontáž lapačů střešních splavenin DN 110</t>
  </si>
  <si>
    <t>624495467</t>
  </si>
  <si>
    <t>764</t>
  </si>
  <si>
    <t>Konstrukce klempířské</t>
  </si>
  <si>
    <t>53</t>
  </si>
  <si>
    <t>764001821</t>
  </si>
  <si>
    <t>Demontáž klempířských konstrukcí krytiny ze svitků nebo tabulí do suti</t>
  </si>
  <si>
    <t>237293473</t>
  </si>
  <si>
    <t>4,0*0,8</t>
  </si>
  <si>
    <t>54</t>
  </si>
  <si>
    <t>764002851</t>
  </si>
  <si>
    <t>Demontáž klempířských konstrukcí oplechování parapetů do suti</t>
  </si>
  <si>
    <t>75094495</t>
  </si>
  <si>
    <t>55</t>
  </si>
  <si>
    <t>764002871</t>
  </si>
  <si>
    <t>Demontáž klempířských konstrukcí lemování zdí do suti</t>
  </si>
  <si>
    <t>-1903094793</t>
  </si>
  <si>
    <t>56</t>
  </si>
  <si>
    <t>764004801</t>
  </si>
  <si>
    <t>Demontáž klempířských konstrukcí žlabu podokapního do suti</t>
  </si>
  <si>
    <t>-1703202201</t>
  </si>
  <si>
    <t>57</t>
  </si>
  <si>
    <t>764004861</t>
  </si>
  <si>
    <t>Demontáž klempířských konstrukcí svodu do suti</t>
  </si>
  <si>
    <t>-1666081247</t>
  </si>
  <si>
    <t>58</t>
  </si>
  <si>
    <t>764214608</t>
  </si>
  <si>
    <t>Oplechování horních ploch zdí a nadezdívek (atik) z pozinkovaného plechu s povrchovou úpravou mechanicky kotvené rš 750 mm</t>
  </si>
  <si>
    <t>-1857486775</t>
  </si>
  <si>
    <t>"K04"33</t>
  </si>
  <si>
    <t>59</t>
  </si>
  <si>
    <t>764216603</t>
  </si>
  <si>
    <t>Oplechování parapetů z pozinkovaného plechu s povrchovou úpravou rovných mechanicky kotvené, bez rohů rš 250 mm</t>
  </si>
  <si>
    <t>-1345550408</t>
  </si>
  <si>
    <t>"K05"135,0</t>
  </si>
  <si>
    <t>60</t>
  </si>
  <si>
    <t>764311615.S</t>
  </si>
  <si>
    <t>Lemování zdí z pozinkovaného plechu s povrchovou úpravou boční nebo horní rovné, střech s krytinou skládanou mimo prejzovou rš 350 mm</t>
  </si>
  <si>
    <t>-995845550</t>
  </si>
  <si>
    <t>"K09"38</t>
  </si>
  <si>
    <t>61</t>
  </si>
  <si>
    <t>764511603</t>
  </si>
  <si>
    <t>Žlab podokapní z pozinkovaného plechu s povrchovou úpravou včetně háků a čel půlkruhový rš 400 mm</t>
  </si>
  <si>
    <t>1059155566</t>
  </si>
  <si>
    <t>"K06"66</t>
  </si>
  <si>
    <t>62</t>
  </si>
  <si>
    <t>764511662.S</t>
  </si>
  <si>
    <t>Žlab podokapní z pozinkovaného plechu s povrchovou úpravou včetně háků a čel kotlík hranatý, rš žlabu/průměr svodu 400/150 mm</t>
  </si>
  <si>
    <t>-1800212343</t>
  </si>
  <si>
    <t>"K08"12</t>
  </si>
  <si>
    <t>63</t>
  </si>
  <si>
    <t>764518624.S</t>
  </si>
  <si>
    <t>Svod z pozinkovaného plechu s upraveným povrchem včetně objímek, kolen a odskoků kruhový, průměru 150 mm</t>
  </si>
  <si>
    <t>-1153319106</t>
  </si>
  <si>
    <t>"K07"150,0</t>
  </si>
  <si>
    <t>64</t>
  </si>
  <si>
    <t>764541419.R</t>
  </si>
  <si>
    <t>Žlab podokapní z titanzinkového předzvětralého plechu včetně háků a čel hranatý rš 750 mm</t>
  </si>
  <si>
    <t>-356459970</t>
  </si>
  <si>
    <t>"K10"24</t>
  </si>
  <si>
    <t>65</t>
  </si>
  <si>
    <t>998764102</t>
  </si>
  <si>
    <t>Přesun hmot pro konstrukce klempířské stanovený z hmotnosti přesunovaného materiálu vodorovná dopravní vzdálenost do 50 m v objektech výšky přes 6 do 12 m</t>
  </si>
  <si>
    <t>1235483383</t>
  </si>
  <si>
    <t>766.8</t>
  </si>
  <si>
    <t>Plastové výplně otvorů</t>
  </si>
  <si>
    <t>66</t>
  </si>
  <si>
    <t>7668-O01P</t>
  </si>
  <si>
    <t>D+M plastové okno 900x1200 mm</t>
  </si>
  <si>
    <t>1095980067</t>
  </si>
  <si>
    <t>Poznámka k položce:_x000D_
specifikace viz. AST-11</t>
  </si>
  <si>
    <t>67</t>
  </si>
  <si>
    <t>7668-O02P</t>
  </si>
  <si>
    <t>D+M plastové okno 1450x1720 mm</t>
  </si>
  <si>
    <t>72183827</t>
  </si>
  <si>
    <t>68</t>
  </si>
  <si>
    <t>7668-O03P</t>
  </si>
  <si>
    <t>D+M plastové okno 2950x1800 mm - celé fix</t>
  </si>
  <si>
    <t>-218123828</t>
  </si>
  <si>
    <t>69</t>
  </si>
  <si>
    <t>7668-O04P</t>
  </si>
  <si>
    <t xml:space="preserve">D+M plastové okno 2950x1800 mm </t>
  </si>
  <si>
    <t>-519156063</t>
  </si>
  <si>
    <t>70</t>
  </si>
  <si>
    <t>7668-O05P</t>
  </si>
  <si>
    <t>842217743</t>
  </si>
  <si>
    <t>71</t>
  </si>
  <si>
    <t>7668-O06P</t>
  </si>
  <si>
    <t>D+M plastové okno 2980x1800 mm - celé fix</t>
  </si>
  <si>
    <t>-2065783680</t>
  </si>
  <si>
    <t>72</t>
  </si>
  <si>
    <t>7668-O07P</t>
  </si>
  <si>
    <t>D+M plastové okno 2980x1800 mm</t>
  </si>
  <si>
    <t>1023686171</t>
  </si>
  <si>
    <t>767</t>
  </si>
  <si>
    <t>Konstrukce zámečnické</t>
  </si>
  <si>
    <t>73</t>
  </si>
  <si>
    <t>767995113</t>
  </si>
  <si>
    <t>Montáž ostatních atypických zámečnických konstrukcí hmotnosti přes 10 do 20 kg</t>
  </si>
  <si>
    <t>kg</t>
  </si>
  <si>
    <t>1516011203</t>
  </si>
  <si>
    <t>"konzoly VO</t>
  </si>
  <si>
    <t>20,0*4</t>
  </si>
  <si>
    <t>74</t>
  </si>
  <si>
    <t>130100110.S</t>
  </si>
  <si>
    <t>ocel prvky</t>
  </si>
  <si>
    <t>-1815558850</t>
  </si>
  <si>
    <t>Poznámka k položce:_x000D_
Hmotnost: 0,62 kg/m</t>
  </si>
  <si>
    <t>80*0,00108 'Přepočtené koeficientem množství</t>
  </si>
  <si>
    <t>75</t>
  </si>
  <si>
    <t>767995114</t>
  </si>
  <si>
    <t>Montáž ostatních atypických zámečnických konstrukcí hmotnosti přes 20 do 50 kg</t>
  </si>
  <si>
    <t>2118625419</t>
  </si>
  <si>
    <t>"pro vrata</t>
  </si>
  <si>
    <t>50,0*6</t>
  </si>
  <si>
    <t>76</t>
  </si>
  <si>
    <t>1495265935</t>
  </si>
  <si>
    <t>0,3*1,08 'Přepočtené koeficientem množství</t>
  </si>
  <si>
    <t>77</t>
  </si>
  <si>
    <t>767-Z01</t>
  </si>
  <si>
    <t>D+M vnější vchodové dveře AL sv. 900x2000 mm</t>
  </si>
  <si>
    <t>557402246</t>
  </si>
  <si>
    <t>Poznámka k položce:_x000D_
specifikace viz.v.č.AST-12</t>
  </si>
  <si>
    <t>78</t>
  </si>
  <si>
    <t>767-Z02</t>
  </si>
  <si>
    <t>-290333175</t>
  </si>
  <si>
    <t>79</t>
  </si>
  <si>
    <t>767-Z03</t>
  </si>
  <si>
    <t>-1267940328</t>
  </si>
  <si>
    <t>80</t>
  </si>
  <si>
    <t>767-Z04</t>
  </si>
  <si>
    <t>D+M průmyslová sekční vrata 2980x3300 mm</t>
  </si>
  <si>
    <t>2174726</t>
  </si>
  <si>
    <t>81</t>
  </si>
  <si>
    <t>767-Z05</t>
  </si>
  <si>
    <t>D+M průmyslová sekční vrata 3100x3330 mm</t>
  </si>
  <si>
    <t>1760194904</t>
  </si>
  <si>
    <t>82</t>
  </si>
  <si>
    <t>767-Z06</t>
  </si>
  <si>
    <t>D+M vrata ocelová 3000x3920 mm</t>
  </si>
  <si>
    <t>-2059202962</t>
  </si>
  <si>
    <t>83</t>
  </si>
  <si>
    <t>767-Z07</t>
  </si>
  <si>
    <t>D+M vrata ocelová 3870x3250 mm</t>
  </si>
  <si>
    <t>-2001507265</t>
  </si>
  <si>
    <t>84</t>
  </si>
  <si>
    <t>767-Z08a</t>
  </si>
  <si>
    <t>D+M venkovní AL lamelová stěnová mřížka 200x200 mm</t>
  </si>
  <si>
    <t>-407128948</t>
  </si>
  <si>
    <t>85</t>
  </si>
  <si>
    <t>767-Z08b</t>
  </si>
  <si>
    <t>D+M venkovní AL lamelová stěnová mřížka 250x250 mm</t>
  </si>
  <si>
    <t>-1063897354</t>
  </si>
  <si>
    <t>86</t>
  </si>
  <si>
    <t>767-Z08c</t>
  </si>
  <si>
    <t>D+M venkovní AL lamelová stěnová mřížka 300x200 mm</t>
  </si>
  <si>
    <t>1564144195</t>
  </si>
  <si>
    <t>87</t>
  </si>
  <si>
    <t>767-Z08d</t>
  </si>
  <si>
    <t>D+M venkovní AL lamelová stěnová mřížka d 500 mm</t>
  </si>
  <si>
    <t>1533278768</t>
  </si>
  <si>
    <t>88</t>
  </si>
  <si>
    <t>767-Z09</t>
  </si>
  <si>
    <t>D+M zastřešení nad vjezdem 4000x1200 mm</t>
  </si>
  <si>
    <t>1138364467</t>
  </si>
  <si>
    <t>89</t>
  </si>
  <si>
    <t>998767202</t>
  </si>
  <si>
    <t>Přesun hmot pro zámečnické konstrukce stanovený procentní sazbou (%) z ceny vodorovná dopravní vzdálenost do 50 m v objektech výšky přes 6 do 12 m</t>
  </si>
  <si>
    <t>1039457569</t>
  </si>
  <si>
    <t>Práce a dodávky M</t>
  </si>
  <si>
    <t>21-M</t>
  </si>
  <si>
    <t>Elektromontáže</t>
  </si>
  <si>
    <t>90</t>
  </si>
  <si>
    <t>M-21-01</t>
  </si>
  <si>
    <t>Demontáž a zpětná montáž lamp VO po montáži prodloužených kotev</t>
  </si>
  <si>
    <t>-1272417558</t>
  </si>
  <si>
    <t>SK</t>
  </si>
  <si>
    <t>střecha kraj</t>
  </si>
  <si>
    <t>470,775</t>
  </si>
  <si>
    <t>SK1</t>
  </si>
  <si>
    <t>střecha kraj ti 140 mm</t>
  </si>
  <si>
    <t>323,306</t>
  </si>
  <si>
    <t>SK2</t>
  </si>
  <si>
    <t>střecha kraj ti 160 mm</t>
  </si>
  <si>
    <t>147,469</t>
  </si>
  <si>
    <t>SO</t>
  </si>
  <si>
    <t>střecha oprava</t>
  </si>
  <si>
    <t>SP</t>
  </si>
  <si>
    <t>střecha pole</t>
  </si>
  <si>
    <t>2774,682</t>
  </si>
  <si>
    <t>SP1</t>
  </si>
  <si>
    <t>střecha pole ti 140 mm</t>
  </si>
  <si>
    <t>2476,142</t>
  </si>
  <si>
    <t>SP2</t>
  </si>
  <si>
    <t>střecha pole ti 160 mm</t>
  </si>
  <si>
    <t>298,54</t>
  </si>
  <si>
    <t>SR</t>
  </si>
  <si>
    <t>střecha roh</t>
  </si>
  <si>
    <t>58,48</t>
  </si>
  <si>
    <t>SR1</t>
  </si>
  <si>
    <t>střecha roh ti 140 mm</t>
  </si>
  <si>
    <t>29,24</t>
  </si>
  <si>
    <t>SR2</t>
  </si>
  <si>
    <t>střecha roh ti 160 mm</t>
  </si>
  <si>
    <t>SV</t>
  </si>
  <si>
    <t>střecha vytažení na zed</t>
  </si>
  <si>
    <t>56,289</t>
  </si>
  <si>
    <t xml:space="preserve">    712 - Povlakové krytiny</t>
  </si>
  <si>
    <t xml:space="preserve">    713 - Izolace tepelné</t>
  </si>
  <si>
    <t xml:space="preserve">    762 - Konstrukce tesařské</t>
  </si>
  <si>
    <t>629135102</t>
  </si>
  <si>
    <t>Vyrovnávací vrstva z cementové malty pod klempířskými prvky šířky přes 150 do 300 mm</t>
  </si>
  <si>
    <t>71150257</t>
  </si>
  <si>
    <t>632450134</t>
  </si>
  <si>
    <t>Potěr cementový vyrovnávací ze suchých směsí v ploše o průměrné (střední) tl. přes 40 do 50 mm</t>
  </si>
  <si>
    <t>1039118757</t>
  </si>
  <si>
    <t>37,0*0,46</t>
  </si>
  <si>
    <t>"ostatní klempířské konstrukce</t>
  </si>
  <si>
    <t>73,0*0,33</t>
  </si>
  <si>
    <t>220,0*0,35</t>
  </si>
  <si>
    <t>953951313</t>
  </si>
  <si>
    <t>Dodání a osazení jednotlivých dřevěných výrobků latí do zdiva, betonu, mazanin nebo potěrů, o průřezu přes 90 do 250 mm2</t>
  </si>
  <si>
    <t>-1822774484</t>
  </si>
  <si>
    <t>37,0*2</t>
  </si>
  <si>
    <t>-1684107345</t>
  </si>
  <si>
    <t>-2134149075</t>
  </si>
  <si>
    <t>-1239712707</t>
  </si>
  <si>
    <t>1,062*24 'Přepočtené koeficientem množství</t>
  </si>
  <si>
    <t>322645925</t>
  </si>
  <si>
    <t>712</t>
  </si>
  <si>
    <t>Povlakové krytiny</t>
  </si>
  <si>
    <t>712363357</t>
  </si>
  <si>
    <t>Povlakové krytiny střech plochých do 10° z tvarovaných poplastovaných lišt pro mPVC okapnice rš 250 mm</t>
  </si>
  <si>
    <t>1694703843</t>
  </si>
  <si>
    <t>"K01"66</t>
  </si>
  <si>
    <t>712363384</t>
  </si>
  <si>
    <t>Povlakové krytiny střech plochých do 10° z tvarovaných poplastovaných lišt ostatní atypická výroba profilů o větší rš</t>
  </si>
  <si>
    <t>-83877175</t>
  </si>
  <si>
    <t>"K02"186,0*0,35</t>
  </si>
  <si>
    <t>"K03"70,0*0,35</t>
  </si>
  <si>
    <t>712363441</t>
  </si>
  <si>
    <t>Provedení povlakové krytiny střech plochých do 10 st. s mechanicky kotvenou izolací včetně položení fólie a horkovzdušného svaření tl. tepelné izolace přes 100 do 140 mm budovy výšky do 18 m, kotvené do betonu nebo pórobetonu vnitřní plocha</t>
  </si>
  <si>
    <t>1750509169</t>
  </si>
  <si>
    <t>73,5*29,5*1,142</t>
  </si>
  <si>
    <t>28,95*9,03*1,142</t>
  </si>
  <si>
    <t>283220129.S</t>
  </si>
  <si>
    <t xml:space="preserve">fólie hydroizolační střešní tl 1,6 mm </t>
  </si>
  <si>
    <t>-1597698085</t>
  </si>
  <si>
    <t>2774,682*1,15 'Přepočtené koeficientem množství</t>
  </si>
  <si>
    <t>712363442</t>
  </si>
  <si>
    <t>Provedení povlakové krytiny střech plochých do 10 st. s mechanicky kotvenou izolací včetně položení fólie a horkovzdušného svaření tl. tepelné izolace přes 100 do 140 mm budovy výšky do 18 m, kotvené do betonu nebo pórobetonu okraj</t>
  </si>
  <si>
    <t>985342343</t>
  </si>
  <si>
    <t>65,98*1,7*2</t>
  </si>
  <si>
    <t>29,11*1,7*2</t>
  </si>
  <si>
    <t>28,95*1,7*2*1,142</t>
  </si>
  <si>
    <t>9,03*1,7*2*1,142</t>
  </si>
  <si>
    <t>-243483725</t>
  </si>
  <si>
    <t>470,775*1,15 'Přepočtené koeficientem množství</t>
  </si>
  <si>
    <t>712363443</t>
  </si>
  <si>
    <t>Provedení povlakové krytiny střech plochých do 10 st. s mechanicky kotvenou izolací včetně položení fólie a horkovzdušného svaření tl. tepelné izolace přes 100 do 140 mm budovy výšky do 18 m, kotvené do betonu nebo pórobetonu roh</t>
  </si>
  <si>
    <t>708641015</t>
  </si>
  <si>
    <t>4,3*1,7*4</t>
  </si>
  <si>
    <t>1842075072</t>
  </si>
  <si>
    <t>58,48*1,15 'Přepočtené koeficientem množství</t>
  </si>
  <si>
    <t>712400831</t>
  </si>
  <si>
    <t>Odstranění ze střech šikmých přes 10 st. do 30 st. krytiny povlakové jednovrstvé</t>
  </si>
  <si>
    <t>-1439229932</t>
  </si>
  <si>
    <t>712410901</t>
  </si>
  <si>
    <t>Provedení údržby povlakové krytiny střech šikmých přes 10 st. do 30 st. natěradly a tmely za studena nátěrem penetračním</t>
  </si>
  <si>
    <t>-849530859</t>
  </si>
  <si>
    <t>"oprafva boulí na střeše</t>
  </si>
  <si>
    <t>60*1,0</t>
  </si>
  <si>
    <t>111631500</t>
  </si>
  <si>
    <t>lak asfaltový penetrační (MJ t) bal 9 kg</t>
  </si>
  <si>
    <t>-19231952</t>
  </si>
  <si>
    <t>60*0,00035 'Přepočtené koeficientem množství</t>
  </si>
  <si>
    <t>712441559</t>
  </si>
  <si>
    <t>Provedení povlakové krytiny střech šikmých přes 10 st. do 30 st. pásy přitavením NAIP v plné ploše</t>
  </si>
  <si>
    <t>-577684278</t>
  </si>
  <si>
    <t>628321340</t>
  </si>
  <si>
    <t>pás těžký asfaltovaný V60 S40</t>
  </si>
  <si>
    <t>860970127</t>
  </si>
  <si>
    <t>60*1,15 'Přepočtené koeficientem množství</t>
  </si>
  <si>
    <t>712491172</t>
  </si>
  <si>
    <t>Provedení povlakové krytiny střech šikmých přes 10 st. do 30 st.- ostatní práce provedení vrstvy textilní ochranné</t>
  </si>
  <si>
    <t>-1495834313</t>
  </si>
  <si>
    <t>SP+SK+SR</t>
  </si>
  <si>
    <t>693111460</t>
  </si>
  <si>
    <t>geotextilie netkaná PP 300 g/m2 do š 8,8 m</t>
  </si>
  <si>
    <t>-1940379815</t>
  </si>
  <si>
    <t>3303,937*1,15 'Přepočtené koeficientem množství</t>
  </si>
  <si>
    <t>712499995</t>
  </si>
  <si>
    <t>Provedení údržby povlakové krytiny střech šikmých přes 10 st. do 30 st. ostatní práce Příplatek k ceně za plochu do 10 m2 a každou vrstvu krytiny natěradly za studena nebo horka</t>
  </si>
  <si>
    <t>-563158766</t>
  </si>
  <si>
    <t>712831101</t>
  </si>
  <si>
    <t>Provedení povlakové krytiny střech samostatným vytažením izolačního povlaku pásy na sucho na konstrukce převyšující úroveň střechy, AIP, NAIP nebo tkaninou</t>
  </si>
  <si>
    <t>CS ÚRS 2015 02</t>
  </si>
  <si>
    <t>187334697</t>
  </si>
  <si>
    <t>1887050060</t>
  </si>
  <si>
    <t>56,289*1,15 'Přepočtené koeficientem množství</t>
  </si>
  <si>
    <t>712861703</t>
  </si>
  <si>
    <t>Provedení povlakové krytiny střech samostatným vytažením izolačního povlaku fólií na konstrukce převyšující úroveň střechy, přilepenou lepidlem v plné ploše</t>
  </si>
  <si>
    <t>-1189070632</t>
  </si>
  <si>
    <t>32,35*1,74</t>
  </si>
  <si>
    <t>1233481538</t>
  </si>
  <si>
    <t>63,872</t>
  </si>
  <si>
    <t>63,872*1,15 'Přepočtené koeficientem množství</t>
  </si>
  <si>
    <t>712941963</t>
  </si>
  <si>
    <t>Provedení údržby průniků povlakové krytiny střech pásy přitavením NAIP vpustí, ventilací nebo komínů</t>
  </si>
  <si>
    <t>-1505842976</t>
  </si>
  <si>
    <t>-990176308</t>
  </si>
  <si>
    <t>998712202</t>
  </si>
  <si>
    <t>Přesun hmot pro povlakové krytiny stanovený procentní sazbou (%) z ceny vodorovná dopravní vzdálenost do 50 m v objektech výšky přes 6 do 12 m</t>
  </si>
  <si>
    <t>672643</t>
  </si>
  <si>
    <t>713</t>
  </si>
  <si>
    <t>Izolace tepelné</t>
  </si>
  <si>
    <t>713141231</t>
  </si>
  <si>
    <t>Montáž tepelné izolace střech plochých mechanické přikotvení šrouby včetně dodávky šroubů, bez položení tepelné izolace tl. izolace přes 100 do 140 mm do betonu nebo pórobetonu</t>
  </si>
  <si>
    <t>1052931345</t>
  </si>
  <si>
    <t>SK1+SP1+SR1</t>
  </si>
  <si>
    <t>28372306</t>
  </si>
  <si>
    <t>deska EPS 100 pro trvalé zatížení v tlaku (max. 2000 kg/m2) tl 60mm</t>
  </si>
  <si>
    <t>763951760</t>
  </si>
  <si>
    <t>2828,688*1,02 'Přepočtené koeficientem množství</t>
  </si>
  <si>
    <t>28372308</t>
  </si>
  <si>
    <t>deska EPS 100 pro trvalé zatížení v tlaku (max. 2000 kg/m2) tl 80mm</t>
  </si>
  <si>
    <t>99902915</t>
  </si>
  <si>
    <t>713141251</t>
  </si>
  <si>
    <t>Montáž tepelné izolace střech plochých mechanické přikotvení šrouby včetně dodávky šroubů, bez položení tepelné izolace tl. izolace přes 200 do 240 mm do betonu nebo pórobetonu</t>
  </si>
  <si>
    <t>557551055</t>
  </si>
  <si>
    <t>SK2+SP2+SR2</t>
  </si>
  <si>
    <t>1456116289</t>
  </si>
  <si>
    <t>(SK2+SP2+SR2)*2</t>
  </si>
  <si>
    <t>713141331</t>
  </si>
  <si>
    <t>Montáž tepelné izolace střech plochých spádovými klíny v ploše přilepenými za studena zplna</t>
  </si>
  <si>
    <t>1578919507</t>
  </si>
  <si>
    <t>"žlaby - 2 ks</t>
  </si>
  <si>
    <t>16,18*0,8*2*2</t>
  </si>
  <si>
    <t>283761410</t>
  </si>
  <si>
    <t>klín izolační z pěnového polystyrenu EPS 100 spádový, 1000x1000 mm</t>
  </si>
  <si>
    <t>1392144886</t>
  </si>
  <si>
    <t>51,776*0,077 'Přepočtené koeficientem množství</t>
  </si>
  <si>
    <t>713141351</t>
  </si>
  <si>
    <t>Montáž tepelné izolace střech plochých spádovými klíny na zhlaví atiky šířky do 500 mm přilepenými za studena zplna</t>
  </si>
  <si>
    <t>723420932</t>
  </si>
  <si>
    <t>28376141</t>
  </si>
  <si>
    <t>klín izolační z pěnového polystyrenu EPS 100 spádový</t>
  </si>
  <si>
    <t>378736833</t>
  </si>
  <si>
    <t>17,36*0,05</t>
  </si>
  <si>
    <t>998713202</t>
  </si>
  <si>
    <t>Přesun hmot pro izolace tepelné stanovený procentní sazbou (%) z ceny vodorovná dopravní vzdálenost do 50 m v objektech výšky přes 6 do 12 m</t>
  </si>
  <si>
    <t>-1358809001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</si>
  <si>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</si>
  <si>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</si>
  <si>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</si>
  <si>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22 mm</t>
  </si>
  <si>
    <t>679748803</t>
  </si>
  <si>
    <t>37*0,46</t>
  </si>
  <si>
    <t>998762202</t>
  </si>
  <si>
    <t>Přesun hmot pro konstrukce tesařské stanovený procentní sazbou (%) z ceny vodorovná dopravní vzdálenost do 50 m v objektech výšky přes 6 do 12 m</t>
  </si>
  <si>
    <t>308879444</t>
  </si>
  <si>
    <t>764002801</t>
  </si>
  <si>
    <t>Demontáž klempířských konstrukcí závětrné lišty do suti</t>
  </si>
  <si>
    <t>238871589</t>
  </si>
  <si>
    <t>764002811</t>
  </si>
  <si>
    <t>Demontáž klempířských konstrukcí okapového plechu do suti, v krytině povlakové</t>
  </si>
  <si>
    <t>498702349</t>
  </si>
  <si>
    <t>764002841</t>
  </si>
  <si>
    <t>Demontáž klempířských konstrukcí oplechování horních ploch zdí a nadezdívek do suti</t>
  </si>
  <si>
    <t>1260795274</t>
  </si>
  <si>
    <t>-553531139</t>
  </si>
  <si>
    <t>21-M-02</t>
  </si>
  <si>
    <t>Demontáž a zpětná montáž hromosvodu viz.samostatný rozpočet</t>
  </si>
  <si>
    <t>1878901683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</si>
  <si>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</si>
  <si>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</si>
  <si>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</si>
  <si>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</si>
  <si>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</si>
  <si>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</si>
  <si>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</si>
  <si>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</si>
  <si>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</si>
  <si>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</si>
  <si>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</si>
  <si>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</si>
  <si>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</si>
  <si>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</si>
  <si>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</si>
  <si>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</si>
  <si>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</si>
  <si>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</si>
  <si>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</si>
  <si>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</si>
  <si>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</si>
  <si>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</si>
  <si>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</si>
  <si>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</si>
  <si>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</si>
  <si>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</si>
  <si>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</si>
  <si>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</si>
  <si>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</si>
  <si>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</si>
  <si>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</si>
  <si>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</si>
  <si>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</si>
  <si>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</si>
  <si>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</si>
  <si>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</si>
  <si>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</si>
  <si>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</si>
  <si>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</si>
  <si>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</si>
  <si>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</si>
  <si>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</si>
  <si>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</si>
  <si>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</si>
  <si>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</si>
  <si>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</si>
  <si>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</si>
  <si>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</si>
  <si>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</si>
  <si>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</si>
  <si>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</si>
  <si>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</si>
  <si>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</si>
  <si>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</si>
  <si>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</si>
  <si>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</si>
  <si>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</si>
  <si>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</si>
  <si>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</si>
  <si>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</si>
  <si>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</si>
  <si>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</si>
  <si>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</si>
  <si>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</si>
  <si>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</si>
  <si>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</si>
  <si>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</si>
  <si>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</si>
  <si>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</si>
  <si>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</si>
  <si>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</si>
  <si>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</si>
  <si>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</si>
  <si>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</si>
  <si>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</si>
  <si>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</si>
  <si>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</si>
  <si>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</si>
  <si>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</si>
  <si>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</si>
  <si>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</si>
  <si>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</si>
  <si>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</si>
  <si>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</si>
  <si>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</si>
  <si>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</si>
  <si>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</si>
  <si>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</si>
  <si>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</si>
  <si>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</si>
  <si>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</si>
  <si>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</si>
  <si>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</si>
  <si>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</si>
  <si>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</si>
  <si>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</si>
  <si>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</si>
  <si>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</si>
  <si>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</si>
  <si>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</si>
  <si>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</si>
  <si>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</si>
  <si>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</si>
  <si>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</si>
  <si>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</si>
  <si>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</si>
  <si>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</si>
  <si>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</si>
  <si>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</si>
  <si>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</si>
  <si>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</si>
  <si>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</si>
  <si>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</si>
  <si>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</si>
  <si>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</si>
  <si>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</si>
  <si>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</si>
  <si>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</si>
  <si>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</si>
  <si>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</si>
  <si>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</si>
  <si>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</si>
  <si>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</si>
  <si>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</si>
  <si>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</si>
  <si>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</si>
  <si>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</si>
  <si>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</si>
  <si>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</si>
  <si>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</si>
  <si>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</si>
  <si>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</si>
  <si>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</si>
  <si>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</si>
  <si>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</si>
  <si>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</si>
  <si>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</si>
  <si>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</si>
  <si>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</si>
  <si>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</si>
  <si>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</si>
  <si>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</si>
  <si>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</si>
  <si>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</si>
  <si>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</si>
  <si>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</si>
  <si>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</si>
  <si>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</si>
  <si>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</si>
  <si>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</si>
  <si>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</si>
  <si>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</si>
  <si>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</si>
  <si>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</si>
  <si>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</si>
  <si>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</si>
  <si>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</si>
  <si>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</si>
  <si>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</si>
  <si>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</si>
  <si>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</si>
  <si>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</si>
  <si>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</si>
  <si>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</si>
  <si>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</si>
  <si>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</si>
  <si>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</si>
  <si>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</si>
  <si>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</si>
  <si>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</si>
  <si>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</si>
  <si>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</si>
  <si>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</si>
  <si>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</si>
  <si>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</si>
  <si>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</si>
  <si>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</si>
  <si>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</si>
  <si>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</si>
  <si>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</si>
  <si>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</si>
  <si>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</si>
  <si>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</si>
  <si>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</si>
  <si>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</si>
  <si>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ENERGETICKÉ ÚSPORY V AREÁLU DÍTĚ LOGISTIC S.R.O. - SKLADOVACÍ HALY (uznatelné náklady)</t>
  </si>
  <si>
    <t>SO-02.00</t>
  </si>
  <si>
    <t>SO-02</t>
  </si>
  <si>
    <t>SO-02.01.</t>
  </si>
  <si>
    <t>SO-02.02.</t>
  </si>
  <si>
    <t>SO-02.00 Vedlejší a ostaní náklady - uznatelné položky</t>
  </si>
  <si>
    <t>SO-02 Stavební část (uznatelné náklady)</t>
  </si>
  <si>
    <t>SO-02 Stavební část - uznatelné položky</t>
  </si>
  <si>
    <t>SO-02.01. Fasáda - uznatelné položky</t>
  </si>
  <si>
    <t>SO-02 Stavební část  - uznatelné položky</t>
  </si>
  <si>
    <t>SO-02.02. Střecha - uznatelné položky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</si>
</sst>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color theme="0" tint="-0.34998626667073579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3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14" fontId="0" fillId="3" borderId="0" xfId="0" applyNumberFormat="1" applyFont="1" applyFill="1" applyAlignment="1" applyProtection="1">
      <alignment horizontal="left" vertical="center"/>
      <protection locked="0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>
      <selection activeCell="BE57" sqref="BE57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0" t="s">
        <v>6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311" t="s">
        <v>15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R5" s="21"/>
      <c r="BE5" s="292" t="s">
        <v>16</v>
      </c>
      <c r="BS5" s="18" t="s">
        <v>7</v>
      </c>
    </row>
    <row r="6" spans="1:74" ht="36.950000000000003" customHeight="1">
      <c r="B6" s="21"/>
      <c r="D6" s="26" t="s">
        <v>17</v>
      </c>
      <c r="K6" s="312" t="s">
        <v>1120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R6" s="21"/>
      <c r="BE6" s="293"/>
      <c r="BS6" s="18" t="s">
        <v>7</v>
      </c>
    </row>
    <row r="7" spans="1:74" ht="12" customHeight="1">
      <c r="B7" s="21"/>
      <c r="D7" s="27" t="s">
        <v>18</v>
      </c>
      <c r="K7" s="18" t="s">
        <v>19</v>
      </c>
      <c r="AK7" s="27" t="s">
        <v>20</v>
      </c>
      <c r="AN7" s="18" t="s">
        <v>3</v>
      </c>
      <c r="AR7" s="21"/>
      <c r="BE7" s="293"/>
      <c r="BS7" s="18" t="s">
        <v>7</v>
      </c>
    </row>
    <row r="8" spans="1:74" ht="12" customHeight="1">
      <c r="B8" s="21"/>
      <c r="D8" s="27" t="s">
        <v>21</v>
      </c>
      <c r="K8" s="18" t="s">
        <v>22</v>
      </c>
      <c r="AK8" s="27" t="s">
        <v>23</v>
      </c>
      <c r="AN8" s="342">
        <v>43642</v>
      </c>
      <c r="AR8" s="21"/>
      <c r="BE8" s="293"/>
      <c r="BS8" s="18" t="s">
        <v>7</v>
      </c>
    </row>
    <row r="9" spans="1:74" ht="14.45" customHeight="1">
      <c r="B9" s="21"/>
      <c r="AR9" s="21"/>
      <c r="BE9" s="293"/>
      <c r="BS9" s="18" t="s">
        <v>7</v>
      </c>
    </row>
    <row r="10" spans="1:74" ht="12" customHeight="1">
      <c r="B10" s="21"/>
      <c r="D10" s="27" t="s">
        <v>24</v>
      </c>
      <c r="AK10" s="27" t="s">
        <v>25</v>
      </c>
      <c r="AN10" s="18" t="s">
        <v>3</v>
      </c>
      <c r="AR10" s="21"/>
      <c r="BE10" s="293"/>
      <c r="BS10" s="18" t="s">
        <v>7</v>
      </c>
    </row>
    <row r="11" spans="1:74" ht="18.399999999999999" customHeight="1">
      <c r="B11" s="21"/>
      <c r="E11" s="18" t="s">
        <v>26</v>
      </c>
      <c r="AK11" s="27" t="s">
        <v>27</v>
      </c>
      <c r="AN11" s="18" t="s">
        <v>3</v>
      </c>
      <c r="AR11" s="21"/>
      <c r="BE11" s="293"/>
      <c r="BS11" s="18" t="s">
        <v>7</v>
      </c>
    </row>
    <row r="12" spans="1:74" ht="6.95" customHeight="1">
      <c r="B12" s="21"/>
      <c r="AR12" s="21"/>
      <c r="BE12" s="293"/>
      <c r="BS12" s="18" t="s">
        <v>7</v>
      </c>
    </row>
    <row r="13" spans="1:74" ht="12" customHeight="1">
      <c r="B13" s="21"/>
      <c r="D13" s="27" t="s">
        <v>28</v>
      </c>
      <c r="AK13" s="27" t="s">
        <v>25</v>
      </c>
      <c r="AN13" s="29" t="s">
        <v>29</v>
      </c>
      <c r="AR13" s="21"/>
      <c r="BE13" s="293"/>
      <c r="BS13" s="18" t="s">
        <v>7</v>
      </c>
    </row>
    <row r="14" spans="1:74" ht="11.25">
      <c r="B14" s="21"/>
      <c r="E14" s="313" t="s">
        <v>29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27" t="s">
        <v>27</v>
      </c>
      <c r="AN14" s="29" t="s">
        <v>29</v>
      </c>
      <c r="AR14" s="21"/>
      <c r="BE14" s="293"/>
      <c r="BS14" s="18" t="s">
        <v>7</v>
      </c>
    </row>
    <row r="15" spans="1:74" ht="6.95" customHeight="1">
      <c r="B15" s="21"/>
      <c r="AR15" s="21"/>
      <c r="BE15" s="293"/>
      <c r="BS15" s="18" t="s">
        <v>4</v>
      </c>
    </row>
    <row r="16" spans="1:74" ht="12" customHeight="1">
      <c r="B16" s="21"/>
      <c r="D16" s="27" t="s">
        <v>30</v>
      </c>
      <c r="AK16" s="27" t="s">
        <v>25</v>
      </c>
      <c r="AN16" s="18" t="s">
        <v>31</v>
      </c>
      <c r="AR16" s="21"/>
      <c r="BE16" s="293"/>
      <c r="BS16" s="18" t="s">
        <v>4</v>
      </c>
    </row>
    <row r="17" spans="2:71" ht="18.399999999999999" customHeight="1">
      <c r="B17" s="21"/>
      <c r="E17" s="18" t="s">
        <v>32</v>
      </c>
      <c r="AK17" s="27" t="s">
        <v>27</v>
      </c>
      <c r="AN17" s="18" t="s">
        <v>33</v>
      </c>
      <c r="AR17" s="21"/>
      <c r="BE17" s="293"/>
      <c r="BS17" s="18" t="s">
        <v>34</v>
      </c>
    </row>
    <row r="18" spans="2:71" ht="6.95" customHeight="1">
      <c r="B18" s="21"/>
      <c r="AR18" s="21"/>
      <c r="BE18" s="293"/>
      <c r="BS18" s="18" t="s">
        <v>7</v>
      </c>
    </row>
    <row r="19" spans="2:71" ht="12" customHeight="1">
      <c r="B19" s="21"/>
      <c r="D19" s="27" t="s">
        <v>35</v>
      </c>
      <c r="AK19" s="27" t="s">
        <v>25</v>
      </c>
      <c r="AN19" s="18" t="s">
        <v>36</v>
      </c>
      <c r="AR19" s="21"/>
      <c r="BE19" s="293"/>
      <c r="BS19" s="18" t="s">
        <v>7</v>
      </c>
    </row>
    <row r="20" spans="2:71" ht="18.399999999999999" customHeight="1">
      <c r="B20" s="21"/>
      <c r="E20" s="18" t="s">
        <v>37</v>
      </c>
      <c r="AK20" s="27" t="s">
        <v>27</v>
      </c>
      <c r="AN20" s="18" t="s">
        <v>3</v>
      </c>
      <c r="AR20" s="21"/>
      <c r="BE20" s="293"/>
      <c r="BS20" s="18" t="s">
        <v>4</v>
      </c>
    </row>
    <row r="21" spans="2:71" ht="6.95" customHeight="1">
      <c r="B21" s="21"/>
      <c r="AR21" s="21"/>
      <c r="BE21" s="293"/>
    </row>
    <row r="22" spans="2:71" ht="12" customHeight="1">
      <c r="B22" s="21"/>
      <c r="D22" s="27" t="s">
        <v>38</v>
      </c>
      <c r="AR22" s="21"/>
      <c r="BE22" s="293"/>
    </row>
    <row r="23" spans="2:71" ht="43.5" customHeight="1">
      <c r="B23" s="21"/>
      <c r="E23" s="315" t="s">
        <v>39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R23" s="21"/>
      <c r="BE23" s="293"/>
    </row>
    <row r="24" spans="2:71" ht="6.95" customHeight="1">
      <c r="B24" s="21"/>
      <c r="AR24" s="21"/>
      <c r="BE24" s="293"/>
    </row>
    <row r="25" spans="2:71" ht="6.95" customHeight="1">
      <c r="B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1"/>
      <c r="BE25" s="293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4">
        <f>ROUND(AG54,2)</f>
        <v>0</v>
      </c>
      <c r="AL26" s="295"/>
      <c r="AM26" s="295"/>
      <c r="AN26" s="295"/>
      <c r="AO26" s="295"/>
      <c r="AR26" s="32"/>
      <c r="BE26" s="293"/>
    </row>
    <row r="27" spans="2:71" s="1" customFormat="1" ht="6.95" customHeight="1">
      <c r="B27" s="32"/>
      <c r="AR27" s="32"/>
      <c r="BE27" s="293"/>
    </row>
    <row r="28" spans="2:71" s="1" customFormat="1" ht="11.25">
      <c r="B28" s="32"/>
      <c r="L28" s="316" t="s">
        <v>41</v>
      </c>
      <c r="M28" s="316"/>
      <c r="N28" s="316"/>
      <c r="O28" s="316"/>
      <c r="P28" s="316"/>
      <c r="W28" s="316" t="s">
        <v>42</v>
      </c>
      <c r="X28" s="316"/>
      <c r="Y28" s="316"/>
      <c r="Z28" s="316"/>
      <c r="AA28" s="316"/>
      <c r="AB28" s="316"/>
      <c r="AC28" s="316"/>
      <c r="AD28" s="316"/>
      <c r="AE28" s="316"/>
      <c r="AK28" s="316" t="s">
        <v>43</v>
      </c>
      <c r="AL28" s="316"/>
      <c r="AM28" s="316"/>
      <c r="AN28" s="316"/>
      <c r="AO28" s="316"/>
      <c r="AR28" s="32"/>
      <c r="BE28" s="293"/>
    </row>
    <row r="29" spans="2:71" s="2" customFormat="1" ht="14.45" customHeight="1">
      <c r="B29" s="36"/>
      <c r="D29" s="27" t="s">
        <v>44</v>
      </c>
      <c r="F29" s="27" t="s">
        <v>45</v>
      </c>
      <c r="L29" s="317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6"/>
      <c r="BE29" s="293"/>
    </row>
    <row r="30" spans="2:71" s="2" customFormat="1" ht="14.45" customHeight="1">
      <c r="B30" s="36"/>
      <c r="F30" s="27" t="s">
        <v>46</v>
      </c>
      <c r="L30" s="317">
        <v>0.15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6"/>
      <c r="BE30" s="293"/>
    </row>
    <row r="31" spans="2:71" s="2" customFormat="1" ht="14.45" hidden="1" customHeight="1">
      <c r="B31" s="36"/>
      <c r="F31" s="27" t="s">
        <v>47</v>
      </c>
      <c r="L31" s="317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6"/>
      <c r="BE31" s="293"/>
    </row>
    <row r="32" spans="2:71" s="2" customFormat="1" ht="14.45" hidden="1" customHeight="1">
      <c r="B32" s="36"/>
      <c r="F32" s="27" t="s">
        <v>48</v>
      </c>
      <c r="L32" s="317">
        <v>0.15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6"/>
      <c r="BE32" s="293"/>
    </row>
    <row r="33" spans="2:44" s="2" customFormat="1" ht="14.45" hidden="1" customHeight="1">
      <c r="B33" s="36"/>
      <c r="F33" s="27" t="s">
        <v>49</v>
      </c>
      <c r="L33" s="317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96" t="s">
        <v>52</v>
      </c>
      <c r="Y35" s="297"/>
      <c r="Z35" s="297"/>
      <c r="AA35" s="297"/>
      <c r="AB35" s="297"/>
      <c r="AC35" s="39"/>
      <c r="AD35" s="39"/>
      <c r="AE35" s="39"/>
      <c r="AF35" s="39"/>
      <c r="AG35" s="39"/>
      <c r="AH35" s="39"/>
      <c r="AI35" s="39"/>
      <c r="AJ35" s="39"/>
      <c r="AK35" s="298">
        <f>SUM(AK26:AK33)</f>
        <v>0</v>
      </c>
      <c r="AL35" s="297"/>
      <c r="AM35" s="297"/>
      <c r="AN35" s="297"/>
      <c r="AO35" s="299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2" t="s">
        <v>53</v>
      </c>
      <c r="AR42" s="32"/>
    </row>
    <row r="43" spans="2:44" s="1" customFormat="1" ht="6.95" customHeight="1">
      <c r="B43" s="32"/>
      <c r="AR43" s="32"/>
    </row>
    <row r="44" spans="2:44" s="1" customFormat="1" ht="12" customHeight="1">
      <c r="B44" s="32"/>
      <c r="C44" s="27" t="s">
        <v>14</v>
      </c>
      <c r="L44" s="1" t="str">
        <f>K5</f>
        <v>180404-uz</v>
      </c>
      <c r="AR44" s="32"/>
    </row>
    <row r="45" spans="2:44" s="3" customFormat="1" ht="36.950000000000003" customHeight="1">
      <c r="B45" s="45"/>
      <c r="C45" s="46" t="s">
        <v>17</v>
      </c>
      <c r="L45" s="308" t="str">
        <f>K6</f>
        <v>ENERGETICKÉ ÚSPORY V AREÁLU DÍTĚ LOGISTIC S.R.O. - SKLADOVACÍ HALY (uznatelné náklady)</v>
      </c>
      <c r="M45" s="309"/>
      <c r="N45" s="309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09"/>
      <c r="AB45" s="309"/>
      <c r="AC45" s="309"/>
      <c r="AD45" s="309"/>
      <c r="AE45" s="309"/>
      <c r="AF45" s="309"/>
      <c r="AG45" s="309"/>
      <c r="AH45" s="309"/>
      <c r="AI45" s="309"/>
      <c r="AJ45" s="309"/>
      <c r="AK45" s="309"/>
      <c r="AL45" s="309"/>
      <c r="AM45" s="309"/>
      <c r="AN45" s="309"/>
      <c r="AO45" s="309"/>
      <c r="AR45" s="45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7" t="str">
        <f>IF(K8="","",K8)</f>
        <v>Hradec Králové -Slezské předměstí</v>
      </c>
      <c r="AI47" s="27" t="s">
        <v>23</v>
      </c>
      <c r="AM47" s="310">
        <f>IF(AN8= "","",AN8)</f>
        <v>43642</v>
      </c>
      <c r="AN47" s="310"/>
      <c r="AR47" s="32"/>
    </row>
    <row r="48" spans="2:44" s="1" customFormat="1" ht="6.95" customHeight="1">
      <c r="B48" s="32"/>
      <c r="AR48" s="32"/>
    </row>
    <row r="49" spans="1:91" s="1" customFormat="1" ht="13.35" customHeight="1">
      <c r="B49" s="32"/>
      <c r="C49" s="27" t="s">
        <v>24</v>
      </c>
      <c r="L49" s="1" t="str">
        <f>IF(E11= "","",E11)</f>
        <v>Dítě Logistic s.r.o.,Bražecká 97,Náchod</v>
      </c>
      <c r="AI49" s="27" t="s">
        <v>30</v>
      </c>
      <c r="AM49" s="306" t="str">
        <f>IF(E17="","",E17)</f>
        <v>Proxion s.r.o., Náchod</v>
      </c>
      <c r="AN49" s="307"/>
      <c r="AO49" s="307"/>
      <c r="AP49" s="307"/>
      <c r="AR49" s="32"/>
      <c r="AS49" s="302" t="s">
        <v>54</v>
      </c>
      <c r="AT49" s="303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3.35" customHeight="1">
      <c r="B50" s="32"/>
      <c r="C50" s="27" t="s">
        <v>28</v>
      </c>
      <c r="L50" s="1" t="str">
        <f>IF(E14= "Vyplň údaj","",E14)</f>
        <v/>
      </c>
      <c r="AI50" s="27" t="s">
        <v>35</v>
      </c>
      <c r="AM50" s="306" t="str">
        <f>IF(E20="","",E20)</f>
        <v>Ivan mezera</v>
      </c>
      <c r="AN50" s="307"/>
      <c r="AO50" s="307"/>
      <c r="AP50" s="307"/>
      <c r="AR50" s="32"/>
      <c r="AS50" s="304"/>
      <c r="AT50" s="305"/>
      <c r="AU50" s="51"/>
      <c r="AV50" s="51"/>
      <c r="AW50" s="51"/>
      <c r="AX50" s="51"/>
      <c r="AY50" s="51"/>
      <c r="AZ50" s="51"/>
      <c r="BA50" s="51"/>
      <c r="BB50" s="51"/>
      <c r="BC50" s="51"/>
      <c r="BD50" s="52"/>
    </row>
    <row r="51" spans="1:91" s="1" customFormat="1" ht="10.9" customHeight="1">
      <c r="B51" s="32"/>
      <c r="AR51" s="32"/>
      <c r="AS51" s="304"/>
      <c r="AT51" s="305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29.25" customHeight="1">
      <c r="B52" s="32"/>
      <c r="C52" s="328" t="s">
        <v>55</v>
      </c>
      <c r="D52" s="319"/>
      <c r="E52" s="319"/>
      <c r="F52" s="319"/>
      <c r="G52" s="319"/>
      <c r="H52" s="53"/>
      <c r="I52" s="318" t="s">
        <v>56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0" t="s">
        <v>57</v>
      </c>
      <c r="AH52" s="319"/>
      <c r="AI52" s="319"/>
      <c r="AJ52" s="319"/>
      <c r="AK52" s="319"/>
      <c r="AL52" s="319"/>
      <c r="AM52" s="319"/>
      <c r="AN52" s="318" t="s">
        <v>58</v>
      </c>
      <c r="AO52" s="319"/>
      <c r="AP52" s="319"/>
      <c r="AQ52" s="54" t="s">
        <v>59</v>
      </c>
      <c r="AR52" s="32"/>
      <c r="AS52" s="55" t="s">
        <v>60</v>
      </c>
      <c r="AT52" s="56" t="s">
        <v>61</v>
      </c>
      <c r="AU52" s="56" t="s">
        <v>62</v>
      </c>
      <c r="AV52" s="56" t="s">
        <v>63</v>
      </c>
      <c r="AW52" s="56" t="s">
        <v>64</v>
      </c>
      <c r="AX52" s="56" t="s">
        <v>65</v>
      </c>
      <c r="AY52" s="56" t="s">
        <v>66</v>
      </c>
      <c r="AZ52" s="56" t="s">
        <v>67</v>
      </c>
      <c r="BA52" s="56" t="s">
        <v>68</v>
      </c>
      <c r="BB52" s="56" t="s">
        <v>69</v>
      </c>
      <c r="BC52" s="56" t="s">
        <v>70</v>
      </c>
      <c r="BD52" s="57" t="s">
        <v>71</v>
      </c>
    </row>
    <row r="53" spans="1:91" s="1" customFormat="1" ht="10.9" customHeight="1">
      <c r="B53" s="32"/>
      <c r="AR53" s="32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4" customFormat="1" ht="32.450000000000003" customHeight="1">
      <c r="B54" s="59"/>
      <c r="C54" s="60" t="s">
        <v>72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326">
        <f>ROUND(AG55+AG56,2)</f>
        <v>0</v>
      </c>
      <c r="AH54" s="326"/>
      <c r="AI54" s="326"/>
      <c r="AJ54" s="326"/>
      <c r="AK54" s="326"/>
      <c r="AL54" s="326"/>
      <c r="AM54" s="326"/>
      <c r="AN54" s="327">
        <f>SUM(AG54,AT54)</f>
        <v>0</v>
      </c>
      <c r="AO54" s="327"/>
      <c r="AP54" s="327"/>
      <c r="AQ54" s="63" t="s">
        <v>3</v>
      </c>
      <c r="AR54" s="59"/>
      <c r="AS54" s="64">
        <f>ROUND(AS55+AS56,2)</f>
        <v>0</v>
      </c>
      <c r="AT54" s="65">
        <f>ROUND(SUM(AV54:AW54),2)</f>
        <v>0</v>
      </c>
      <c r="AU54" s="66">
        <f>ROUND(AU55+AU56,5)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ROUND(AZ55+AZ56,2)</f>
        <v>0</v>
      </c>
      <c r="BA54" s="65">
        <f>ROUND(BA55+BA56,2)</f>
        <v>0</v>
      </c>
      <c r="BB54" s="65">
        <f>ROUND(BB55+BB56,2)</f>
        <v>0</v>
      </c>
      <c r="BC54" s="65">
        <f>ROUND(BC55+BC56,2)</f>
        <v>0</v>
      </c>
      <c r="BD54" s="67">
        <f>ROUND(BD55+BD56,2)</f>
        <v>0</v>
      </c>
      <c r="BS54" s="68" t="s">
        <v>73</v>
      </c>
      <c r="BT54" s="68" t="s">
        <v>74</v>
      </c>
      <c r="BU54" s="69" t="s">
        <v>75</v>
      </c>
      <c r="BV54" s="68" t="s">
        <v>76</v>
      </c>
      <c r="BW54" s="68" t="s">
        <v>5</v>
      </c>
      <c r="BX54" s="68" t="s">
        <v>77</v>
      </c>
      <c r="CL54" s="68" t="s">
        <v>19</v>
      </c>
    </row>
    <row r="55" spans="1:91" s="5" customFormat="1" ht="25.9" customHeight="1">
      <c r="A55" s="70" t="s">
        <v>78</v>
      </c>
      <c r="B55" s="71"/>
      <c r="C55" s="72"/>
      <c r="D55" s="329" t="s">
        <v>1121</v>
      </c>
      <c r="E55" s="329"/>
      <c r="F55" s="329"/>
      <c r="G55" s="329"/>
      <c r="H55" s="329"/>
      <c r="I55" s="73"/>
      <c r="J55" s="329" t="s">
        <v>79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1">
        <f>'SO 02.00 Vedlejší a ostaní UN'!J30</f>
        <v>0</v>
      </c>
      <c r="AH55" s="322"/>
      <c r="AI55" s="322"/>
      <c r="AJ55" s="322"/>
      <c r="AK55" s="322"/>
      <c r="AL55" s="322"/>
      <c r="AM55" s="322"/>
      <c r="AN55" s="321">
        <f>SUM(AG55,AT55)</f>
        <v>0</v>
      </c>
      <c r="AO55" s="322"/>
      <c r="AP55" s="322"/>
      <c r="AQ55" s="74" t="s">
        <v>80</v>
      </c>
      <c r="AR55" s="71"/>
      <c r="AS55" s="75">
        <v>0</v>
      </c>
      <c r="AT55" s="76">
        <f>ROUND(SUM(AV55:AW55),2)</f>
        <v>0</v>
      </c>
      <c r="AU55" s="77">
        <f>'SO 02.00 Vedlejší a ostaní UN'!P83</f>
        <v>0</v>
      </c>
      <c r="AV55" s="76">
        <f>'SO 02.00 Vedlejší a ostaní UN'!J33</f>
        <v>0</v>
      </c>
      <c r="AW55" s="76">
        <f>'SO 02.00 Vedlejší a ostaní UN'!J34</f>
        <v>0</v>
      </c>
      <c r="AX55" s="76">
        <f>'SO 02.00 Vedlejší a ostaní UN'!J35</f>
        <v>0</v>
      </c>
      <c r="AY55" s="76">
        <f>'SO 02.00 Vedlejší a ostaní UN'!J36</f>
        <v>0</v>
      </c>
      <c r="AZ55" s="76">
        <f>'SO 02.00 Vedlejší a ostaní UN'!F33</f>
        <v>0</v>
      </c>
      <c r="BA55" s="76">
        <f>'SO 02.00 Vedlejší a ostaní UN'!F34</f>
        <v>0</v>
      </c>
      <c r="BB55" s="76">
        <f>'SO 02.00 Vedlejší a ostaní UN'!F35</f>
        <v>0</v>
      </c>
      <c r="BC55" s="76">
        <f>'SO 02.00 Vedlejší a ostaní UN'!F36</f>
        <v>0</v>
      </c>
      <c r="BD55" s="78">
        <f>'SO 02.00 Vedlejší a ostaní UN'!F37</f>
        <v>0</v>
      </c>
      <c r="BT55" s="79" t="s">
        <v>81</v>
      </c>
      <c r="BV55" s="79" t="s">
        <v>76</v>
      </c>
      <c r="BW55" s="79" t="s">
        <v>82</v>
      </c>
      <c r="BX55" s="79" t="s">
        <v>5</v>
      </c>
      <c r="CL55" s="79" t="s">
        <v>3</v>
      </c>
      <c r="CM55" s="79" t="s">
        <v>83</v>
      </c>
    </row>
    <row r="56" spans="1:91" s="5" customFormat="1" ht="16.350000000000001" customHeight="1">
      <c r="B56" s="71"/>
      <c r="C56" s="72"/>
      <c r="D56" s="343" t="s">
        <v>1122</v>
      </c>
      <c r="E56" s="343"/>
      <c r="F56" s="343"/>
      <c r="G56" s="343"/>
      <c r="H56" s="343"/>
      <c r="I56" s="344"/>
      <c r="J56" s="329" t="s">
        <v>84</v>
      </c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/>
      <c r="Z56" s="329"/>
      <c r="AA56" s="329"/>
      <c r="AB56" s="329"/>
      <c r="AC56" s="329"/>
      <c r="AD56" s="329"/>
      <c r="AE56" s="329"/>
      <c r="AF56" s="329"/>
      <c r="AG56" s="323">
        <f>ROUND(SUM(AG57:AG58),2)</f>
        <v>0</v>
      </c>
      <c r="AH56" s="322"/>
      <c r="AI56" s="322"/>
      <c r="AJ56" s="322"/>
      <c r="AK56" s="322"/>
      <c r="AL56" s="322"/>
      <c r="AM56" s="322"/>
      <c r="AN56" s="321">
        <f>SUM(AG56,AT56)</f>
        <v>0</v>
      </c>
      <c r="AO56" s="322"/>
      <c r="AP56" s="322"/>
      <c r="AQ56" s="74" t="s">
        <v>80</v>
      </c>
      <c r="AR56" s="71"/>
      <c r="AS56" s="75">
        <f>ROUND(SUM(AS57:AS58),2)</f>
        <v>0</v>
      </c>
      <c r="AT56" s="76">
        <f>ROUND(SUM(AV56:AW56),2)</f>
        <v>0</v>
      </c>
      <c r="AU56" s="77">
        <f>ROUND(SUM(AU57:AU58),5)</f>
        <v>0</v>
      </c>
      <c r="AV56" s="76">
        <f>ROUND(AZ56*L29,2)</f>
        <v>0</v>
      </c>
      <c r="AW56" s="76">
        <f>ROUND(BA56*L30,2)</f>
        <v>0</v>
      </c>
      <c r="AX56" s="76">
        <f>ROUND(BB56*L29,2)</f>
        <v>0</v>
      </c>
      <c r="AY56" s="76">
        <f>ROUND(BC56*L30,2)</f>
        <v>0</v>
      </c>
      <c r="AZ56" s="76">
        <f>ROUND(SUM(AZ57:AZ58),2)</f>
        <v>0</v>
      </c>
      <c r="BA56" s="76">
        <f>ROUND(SUM(BA57:BA58),2)</f>
        <v>0</v>
      </c>
      <c r="BB56" s="76">
        <f>ROUND(SUM(BB57:BB58),2)</f>
        <v>0</v>
      </c>
      <c r="BC56" s="76">
        <f>ROUND(SUM(BC57:BC58),2)</f>
        <v>0</v>
      </c>
      <c r="BD56" s="78">
        <f>ROUND(SUM(BD57:BD58),2)</f>
        <v>0</v>
      </c>
      <c r="BS56" s="79" t="s">
        <v>73</v>
      </c>
      <c r="BT56" s="79" t="s">
        <v>81</v>
      </c>
      <c r="BU56" s="79" t="s">
        <v>75</v>
      </c>
      <c r="BV56" s="79" t="s">
        <v>76</v>
      </c>
      <c r="BW56" s="79" t="s">
        <v>85</v>
      </c>
      <c r="BX56" s="79" t="s">
        <v>5</v>
      </c>
      <c r="CL56" s="79" t="s">
        <v>3</v>
      </c>
      <c r="CM56" s="79" t="s">
        <v>83</v>
      </c>
    </row>
    <row r="57" spans="1:91" s="6" customFormat="1" ht="24.4" customHeight="1">
      <c r="A57" s="70" t="s">
        <v>78</v>
      </c>
      <c r="B57" s="80"/>
      <c r="C57" s="9"/>
      <c r="D57" s="345"/>
      <c r="E57" s="346" t="s">
        <v>1123</v>
      </c>
      <c r="F57" s="346"/>
      <c r="G57" s="346"/>
      <c r="H57" s="346"/>
      <c r="I57" s="346"/>
      <c r="J57" s="9"/>
      <c r="K57" s="330" t="s">
        <v>86</v>
      </c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24">
        <f>'SO 02.01. Fasáda UN'!J32</f>
        <v>0</v>
      </c>
      <c r="AH57" s="325"/>
      <c r="AI57" s="325"/>
      <c r="AJ57" s="325"/>
      <c r="AK57" s="325"/>
      <c r="AL57" s="325"/>
      <c r="AM57" s="325"/>
      <c r="AN57" s="324">
        <f>SUM(AG57,AT57)</f>
        <v>0</v>
      </c>
      <c r="AO57" s="325"/>
      <c r="AP57" s="325"/>
      <c r="AQ57" s="81" t="s">
        <v>87</v>
      </c>
      <c r="AR57" s="80"/>
      <c r="AS57" s="82">
        <v>0</v>
      </c>
      <c r="AT57" s="83">
        <f>ROUND(SUM(AV57:AW57),2)</f>
        <v>0</v>
      </c>
      <c r="AU57" s="84">
        <f>'SO 02.01. Fasáda UN'!P100</f>
        <v>0</v>
      </c>
      <c r="AV57" s="83">
        <f>'SO 02.01. Fasáda UN'!J35</f>
        <v>0</v>
      </c>
      <c r="AW57" s="83">
        <f>'SO 02.01. Fasáda UN'!J36</f>
        <v>0</v>
      </c>
      <c r="AX57" s="83">
        <f>'SO 02.01. Fasáda UN'!J37</f>
        <v>0</v>
      </c>
      <c r="AY57" s="83">
        <f>'SO 02.01. Fasáda UN'!J38</f>
        <v>0</v>
      </c>
      <c r="AZ57" s="83">
        <f>'SO 02.01. Fasáda UN'!F35</f>
        <v>0</v>
      </c>
      <c r="BA57" s="83">
        <f>'SO 02.01. Fasáda UN'!F36</f>
        <v>0</v>
      </c>
      <c r="BB57" s="83">
        <f>'SO 02.01. Fasáda UN'!F37</f>
        <v>0</v>
      </c>
      <c r="BC57" s="83">
        <f>'SO 02.01. Fasáda UN'!F38</f>
        <v>0</v>
      </c>
      <c r="BD57" s="85">
        <f>'SO 02.01. Fasáda UN'!F39</f>
        <v>0</v>
      </c>
      <c r="BT57" s="86" t="s">
        <v>83</v>
      </c>
      <c r="BV57" s="86" t="s">
        <v>76</v>
      </c>
      <c r="BW57" s="86" t="s">
        <v>88</v>
      </c>
      <c r="BX57" s="86" t="s">
        <v>85</v>
      </c>
      <c r="CL57" s="86" t="s">
        <v>3</v>
      </c>
    </row>
    <row r="58" spans="1:91" s="6" customFormat="1" ht="24.4" customHeight="1">
      <c r="A58" s="70" t="s">
        <v>78</v>
      </c>
      <c r="B58" s="80"/>
      <c r="C58" s="9"/>
      <c r="D58" s="345"/>
      <c r="E58" s="346" t="s">
        <v>1124</v>
      </c>
      <c r="F58" s="346"/>
      <c r="G58" s="346"/>
      <c r="H58" s="346"/>
      <c r="I58" s="346"/>
      <c r="J58" s="9"/>
      <c r="K58" s="330" t="s">
        <v>89</v>
      </c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24">
        <f>'SO 02.02. Střecha UN'!J32</f>
        <v>0</v>
      </c>
      <c r="AH58" s="325"/>
      <c r="AI58" s="325"/>
      <c r="AJ58" s="325"/>
      <c r="AK58" s="325"/>
      <c r="AL58" s="325"/>
      <c r="AM58" s="325"/>
      <c r="AN58" s="324">
        <f>SUM(AG58,AT58)</f>
        <v>0</v>
      </c>
      <c r="AO58" s="325"/>
      <c r="AP58" s="325"/>
      <c r="AQ58" s="81" t="s">
        <v>87</v>
      </c>
      <c r="AR58" s="80"/>
      <c r="AS58" s="87">
        <v>0</v>
      </c>
      <c r="AT58" s="88">
        <f>ROUND(SUM(AV58:AW58),2)</f>
        <v>0</v>
      </c>
      <c r="AU58" s="89">
        <f>'SO 02.02. Střecha UN'!P96</f>
        <v>0</v>
      </c>
      <c r="AV58" s="88">
        <f>'SO 02.02. Střecha UN'!J35</f>
        <v>0</v>
      </c>
      <c r="AW58" s="88">
        <f>'SO 02.02. Střecha UN'!J36</f>
        <v>0</v>
      </c>
      <c r="AX58" s="88">
        <f>'SO 02.02. Střecha UN'!J37</f>
        <v>0</v>
      </c>
      <c r="AY58" s="88">
        <f>'SO 02.02. Střecha UN'!J38</f>
        <v>0</v>
      </c>
      <c r="AZ58" s="88">
        <f>'SO 02.02. Střecha UN'!F35</f>
        <v>0</v>
      </c>
      <c r="BA58" s="88">
        <f>'SO 02.02. Střecha UN'!F36</f>
        <v>0</v>
      </c>
      <c r="BB58" s="88">
        <f>'SO 02.02. Střecha UN'!F37</f>
        <v>0</v>
      </c>
      <c r="BC58" s="88">
        <f>'SO 02.02. Střecha UN'!F38</f>
        <v>0</v>
      </c>
      <c r="BD58" s="90">
        <f>'SO 02.02. Střecha UN'!F39</f>
        <v>0</v>
      </c>
      <c r="BT58" s="86" t="s">
        <v>83</v>
      </c>
      <c r="BV58" s="86" t="s">
        <v>76</v>
      </c>
      <c r="BW58" s="86" t="s">
        <v>90</v>
      </c>
      <c r="BX58" s="86" t="s">
        <v>85</v>
      </c>
      <c r="CL58" s="86" t="s">
        <v>3</v>
      </c>
    </row>
    <row r="59" spans="1:91" s="1" customFormat="1" ht="30" customHeight="1">
      <c r="B59" s="32"/>
      <c r="AR59" s="32"/>
    </row>
    <row r="60" spans="1:91" s="1" customFormat="1" ht="6.95" customHeight="1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mergeCells count="54">
    <mergeCell ref="E57:I57"/>
    <mergeCell ref="K57:AF57"/>
    <mergeCell ref="E58:I58"/>
    <mergeCell ref="K58:AF58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0 - Vedlejší a ostaní...'!C2" display="/"/>
    <hyperlink ref="A57" location="'SO 01.01. - Fasáda - uzna...'!C2" display="/"/>
    <hyperlink ref="A58" location="'SO 01.02. - Střecha - uz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1"/>
  <sheetViews>
    <sheetView showGridLines="0" workbookViewId="0">
      <selection activeCell="E9" sqref="E9:H9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style="91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300" t="s">
        <v>6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82</v>
      </c>
    </row>
    <row r="3" spans="2:46" ht="6.95" customHeight="1">
      <c r="B3" s="19"/>
      <c r="C3" s="20"/>
      <c r="D3" s="20"/>
      <c r="E3" s="20"/>
      <c r="F3" s="20"/>
      <c r="G3" s="20"/>
      <c r="H3" s="20"/>
      <c r="I3" s="92"/>
      <c r="J3" s="20"/>
      <c r="K3" s="20"/>
      <c r="L3" s="21"/>
      <c r="AT3" s="18" t="s">
        <v>83</v>
      </c>
    </row>
    <row r="4" spans="2:46" ht="24.95" customHeight="1">
      <c r="B4" s="21"/>
      <c r="D4" s="22" t="s">
        <v>91</v>
      </c>
      <c r="L4" s="21"/>
      <c r="M4" s="23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17</v>
      </c>
      <c r="L6" s="21"/>
    </row>
    <row r="7" spans="2:46" ht="16.350000000000001" customHeight="1">
      <c r="B7" s="21"/>
      <c r="E7" s="331" t="str">
        <f>'Rekapitulace stavby'!K6</f>
        <v>ENERGETICKÉ ÚSPORY V AREÁLU DÍTĚ LOGISTIC S.R.O. - SKLADOVACÍ HALY (uznatelné náklady)</v>
      </c>
      <c r="F7" s="332"/>
      <c r="G7" s="332"/>
      <c r="H7" s="332"/>
      <c r="L7" s="21"/>
    </row>
    <row r="8" spans="2:46" s="1" customFormat="1" ht="12" customHeight="1">
      <c r="B8" s="32"/>
      <c r="D8" s="27" t="s">
        <v>92</v>
      </c>
      <c r="F8" s="347" t="s">
        <v>1126</v>
      </c>
      <c r="I8" s="93"/>
      <c r="L8" s="32"/>
    </row>
    <row r="9" spans="2:46" s="1" customFormat="1" ht="36.950000000000003" customHeight="1">
      <c r="B9" s="32"/>
      <c r="E9" s="308" t="s">
        <v>1125</v>
      </c>
      <c r="F9" s="307"/>
      <c r="G9" s="307"/>
      <c r="H9" s="307"/>
      <c r="I9" s="93"/>
      <c r="L9" s="32"/>
    </row>
    <row r="10" spans="2:46" s="1" customFormat="1" ht="11.25">
      <c r="B10" s="32"/>
      <c r="I10" s="93"/>
      <c r="L10" s="32"/>
    </row>
    <row r="11" spans="2:46" s="1" customFormat="1" ht="12" customHeight="1">
      <c r="B11" s="32"/>
      <c r="D11" s="27" t="s">
        <v>18</v>
      </c>
      <c r="F11" s="18" t="s">
        <v>3</v>
      </c>
      <c r="I11" s="94" t="s">
        <v>20</v>
      </c>
      <c r="J11" s="18" t="s">
        <v>3</v>
      </c>
      <c r="L11" s="32"/>
    </row>
    <row r="12" spans="2:46" s="1" customFormat="1" ht="12" customHeight="1">
      <c r="B12" s="32"/>
      <c r="D12" s="27" t="s">
        <v>21</v>
      </c>
      <c r="F12" s="18" t="s">
        <v>22</v>
      </c>
      <c r="I12" s="94" t="s">
        <v>23</v>
      </c>
      <c r="J12" s="48">
        <f>'Rekapitulace stavby'!AN8</f>
        <v>43642</v>
      </c>
      <c r="L12" s="32"/>
    </row>
    <row r="13" spans="2:46" s="1" customFormat="1" ht="10.9" customHeight="1">
      <c r="B13" s="32"/>
      <c r="I13" s="93"/>
      <c r="L13" s="32"/>
    </row>
    <row r="14" spans="2:46" s="1" customFormat="1" ht="12" customHeight="1">
      <c r="B14" s="32"/>
      <c r="D14" s="27" t="s">
        <v>24</v>
      </c>
      <c r="I14" s="94" t="s">
        <v>25</v>
      </c>
      <c r="J14" s="18" t="s">
        <v>3</v>
      </c>
      <c r="L14" s="32"/>
    </row>
    <row r="15" spans="2:46" s="1" customFormat="1" ht="18" customHeight="1">
      <c r="B15" s="32"/>
      <c r="E15" s="18" t="s">
        <v>26</v>
      </c>
      <c r="I15" s="94" t="s">
        <v>27</v>
      </c>
      <c r="J15" s="18" t="s">
        <v>3</v>
      </c>
      <c r="L15" s="32"/>
    </row>
    <row r="16" spans="2:46" s="1" customFormat="1" ht="6.95" customHeight="1">
      <c r="B16" s="32"/>
      <c r="I16" s="93"/>
      <c r="L16" s="32"/>
    </row>
    <row r="17" spans="2:12" s="1" customFormat="1" ht="12" customHeight="1">
      <c r="B17" s="32"/>
      <c r="D17" s="27" t="s">
        <v>28</v>
      </c>
      <c r="I17" s="94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3" t="str">
        <f>'Rekapitulace stavby'!E14</f>
        <v>Vyplň údaj</v>
      </c>
      <c r="F18" s="311"/>
      <c r="G18" s="311"/>
      <c r="H18" s="311"/>
      <c r="I18" s="94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93"/>
      <c r="L19" s="32"/>
    </row>
    <row r="20" spans="2:12" s="1" customFormat="1" ht="12" customHeight="1">
      <c r="B20" s="32"/>
      <c r="D20" s="27" t="s">
        <v>30</v>
      </c>
      <c r="I20" s="94" t="s">
        <v>25</v>
      </c>
      <c r="J20" s="18" t="s">
        <v>31</v>
      </c>
      <c r="L20" s="32"/>
    </row>
    <row r="21" spans="2:12" s="1" customFormat="1" ht="18" customHeight="1">
      <c r="B21" s="32"/>
      <c r="E21" s="18" t="s">
        <v>32</v>
      </c>
      <c r="I21" s="94" t="s">
        <v>27</v>
      </c>
      <c r="J21" s="18" t="s">
        <v>33</v>
      </c>
      <c r="L21" s="32"/>
    </row>
    <row r="22" spans="2:12" s="1" customFormat="1" ht="6.95" customHeight="1">
      <c r="B22" s="32"/>
      <c r="I22" s="93"/>
      <c r="L22" s="32"/>
    </row>
    <row r="23" spans="2:12" s="1" customFormat="1" ht="12" customHeight="1">
      <c r="B23" s="32"/>
      <c r="D23" s="27" t="s">
        <v>35</v>
      </c>
      <c r="I23" s="94" t="s">
        <v>25</v>
      </c>
      <c r="J23" s="18" t="s">
        <v>36</v>
      </c>
      <c r="L23" s="32"/>
    </row>
    <row r="24" spans="2:12" s="1" customFormat="1" ht="18" customHeight="1">
      <c r="B24" s="32"/>
      <c r="E24" s="18" t="s">
        <v>37</v>
      </c>
      <c r="I24" s="94" t="s">
        <v>27</v>
      </c>
      <c r="J24" s="18" t="s">
        <v>3</v>
      </c>
      <c r="L24" s="32"/>
    </row>
    <row r="25" spans="2:12" s="1" customFormat="1" ht="6.95" customHeight="1">
      <c r="B25" s="32"/>
      <c r="I25" s="93"/>
      <c r="L25" s="32"/>
    </row>
    <row r="26" spans="2:12" s="1" customFormat="1" ht="12" customHeight="1">
      <c r="B26" s="32"/>
      <c r="D26" s="27" t="s">
        <v>38</v>
      </c>
      <c r="I26" s="93"/>
      <c r="L26" s="32"/>
    </row>
    <row r="27" spans="2:12" s="7" customFormat="1" ht="16.350000000000001" customHeight="1">
      <c r="B27" s="95"/>
      <c r="E27" s="315" t="s">
        <v>3</v>
      </c>
      <c r="F27" s="315"/>
      <c r="G27" s="315"/>
      <c r="H27" s="315"/>
      <c r="I27" s="96"/>
      <c r="L27" s="95"/>
    </row>
    <row r="28" spans="2:12" s="1" customFormat="1" ht="6.95" customHeight="1">
      <c r="B28" s="32"/>
      <c r="I28" s="93"/>
      <c r="L28" s="32"/>
    </row>
    <row r="29" spans="2:12" s="1" customFormat="1" ht="6.95" customHeight="1">
      <c r="B29" s="32"/>
      <c r="D29" s="49"/>
      <c r="E29" s="49"/>
      <c r="F29" s="49"/>
      <c r="G29" s="49"/>
      <c r="H29" s="49"/>
      <c r="I29" s="97"/>
      <c r="J29" s="49"/>
      <c r="K29" s="49"/>
      <c r="L29" s="32"/>
    </row>
    <row r="30" spans="2:12" s="1" customFormat="1" ht="25.35" customHeight="1">
      <c r="B30" s="32"/>
      <c r="D30" s="98" t="s">
        <v>40</v>
      </c>
      <c r="I30" s="93"/>
      <c r="J30" s="62">
        <f>ROUND(J83, 2)</f>
        <v>0</v>
      </c>
      <c r="L30" s="32"/>
    </row>
    <row r="31" spans="2:12" s="1" customFormat="1" ht="6.95" customHeight="1">
      <c r="B31" s="32"/>
      <c r="D31" s="49"/>
      <c r="E31" s="49"/>
      <c r="F31" s="49"/>
      <c r="G31" s="49"/>
      <c r="H31" s="49"/>
      <c r="I31" s="97"/>
      <c r="J31" s="49"/>
      <c r="K31" s="49"/>
      <c r="L31" s="32"/>
    </row>
    <row r="32" spans="2:12" s="1" customFormat="1" ht="14.45" customHeight="1">
      <c r="B32" s="32"/>
      <c r="F32" s="35" t="s">
        <v>42</v>
      </c>
      <c r="I32" s="99" t="s">
        <v>41</v>
      </c>
      <c r="J32" s="35" t="s">
        <v>43</v>
      </c>
      <c r="L32" s="32"/>
    </row>
    <row r="33" spans="2:12" s="1" customFormat="1" ht="14.45" customHeight="1">
      <c r="B33" s="32"/>
      <c r="D33" s="27" t="s">
        <v>44</v>
      </c>
      <c r="E33" s="27" t="s">
        <v>45</v>
      </c>
      <c r="F33" s="100">
        <f>ROUND((SUM(BE83:BE90)),  2)</f>
        <v>0</v>
      </c>
      <c r="I33" s="101">
        <v>0.21</v>
      </c>
      <c r="J33" s="100">
        <f>ROUND(((SUM(BE83:BE90))*I33),  2)</f>
        <v>0</v>
      </c>
      <c r="L33" s="32"/>
    </row>
    <row r="34" spans="2:12" s="1" customFormat="1" ht="14.45" customHeight="1">
      <c r="B34" s="32"/>
      <c r="E34" s="27" t="s">
        <v>46</v>
      </c>
      <c r="F34" s="100">
        <f>ROUND((SUM(BF83:BF90)),  2)</f>
        <v>0</v>
      </c>
      <c r="I34" s="101">
        <v>0.15</v>
      </c>
      <c r="J34" s="100">
        <f>ROUND(((SUM(BF83:BF90))*I34),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100">
        <f>ROUND((SUM(BG83:BG90)),  2)</f>
        <v>0</v>
      </c>
      <c r="I35" s="101">
        <v>0.21</v>
      </c>
      <c r="J35" s="100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100">
        <f>ROUND((SUM(BH83:BH90)),  2)</f>
        <v>0</v>
      </c>
      <c r="I36" s="101">
        <v>0.15</v>
      </c>
      <c r="J36" s="100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100">
        <f>ROUND((SUM(BI83:BI90)),  2)</f>
        <v>0</v>
      </c>
      <c r="I37" s="101">
        <v>0</v>
      </c>
      <c r="J37" s="100">
        <f>0</f>
        <v>0</v>
      </c>
      <c r="L37" s="32"/>
    </row>
    <row r="38" spans="2:12" s="1" customFormat="1" ht="6.95" customHeight="1">
      <c r="B38" s="32"/>
      <c r="I38" s="93"/>
      <c r="L38" s="32"/>
    </row>
    <row r="39" spans="2:12" s="1" customFormat="1" ht="25.35" customHeight="1">
      <c r="B39" s="32"/>
      <c r="C39" s="102"/>
      <c r="D39" s="103" t="s">
        <v>50</v>
      </c>
      <c r="E39" s="53"/>
      <c r="F39" s="53"/>
      <c r="G39" s="104" t="s">
        <v>51</v>
      </c>
      <c r="H39" s="105" t="s">
        <v>52</v>
      </c>
      <c r="I39" s="106"/>
      <c r="J39" s="107">
        <f>SUM(J30:J37)</f>
        <v>0</v>
      </c>
      <c r="K39" s="108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109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110"/>
      <c r="J44" s="44"/>
      <c r="K44" s="44"/>
      <c r="L44" s="32"/>
    </row>
    <row r="45" spans="2:12" s="1" customFormat="1" ht="24.95" customHeight="1">
      <c r="B45" s="32"/>
      <c r="C45" s="22" t="s">
        <v>93</v>
      </c>
      <c r="I45" s="93"/>
      <c r="L45" s="32"/>
    </row>
    <row r="46" spans="2:12" s="1" customFormat="1" ht="6.95" customHeight="1">
      <c r="B46" s="32"/>
      <c r="I46" s="93"/>
      <c r="L46" s="32"/>
    </row>
    <row r="47" spans="2:12" s="1" customFormat="1" ht="12" customHeight="1">
      <c r="B47" s="32"/>
      <c r="C47" s="27" t="s">
        <v>17</v>
      </c>
      <c r="I47" s="93"/>
      <c r="L47" s="32"/>
    </row>
    <row r="48" spans="2:12" s="1" customFormat="1" ht="16.350000000000001" customHeight="1">
      <c r="B48" s="32"/>
      <c r="E48" s="331" t="str">
        <f>E7</f>
        <v>ENERGETICKÉ ÚSPORY V AREÁLU DÍTĚ LOGISTIC S.R.O. - SKLADOVACÍ HALY (uznatelné náklady)</v>
      </c>
      <c r="F48" s="332"/>
      <c r="G48" s="332"/>
      <c r="H48" s="332"/>
      <c r="I48" s="93"/>
      <c r="L48" s="32"/>
    </row>
    <row r="49" spans="2:47" s="1" customFormat="1" ht="12" customHeight="1">
      <c r="B49" s="32"/>
      <c r="C49" s="27" t="s">
        <v>92</v>
      </c>
      <c r="I49" s="93"/>
      <c r="L49" s="32"/>
    </row>
    <row r="50" spans="2:47" s="1" customFormat="1" ht="16.350000000000001" customHeight="1">
      <c r="B50" s="32"/>
      <c r="E50" s="308" t="str">
        <f>E9</f>
        <v>SO-02.00 Vedlejší a ostaní náklady - uznatelné položky</v>
      </c>
      <c r="F50" s="307"/>
      <c r="G50" s="307"/>
      <c r="H50" s="307"/>
      <c r="I50" s="93"/>
      <c r="L50" s="32"/>
    </row>
    <row r="51" spans="2:47" s="1" customFormat="1" ht="6.95" customHeight="1">
      <c r="B51" s="32"/>
      <c r="I51" s="93"/>
      <c r="L51" s="32"/>
    </row>
    <row r="52" spans="2:47" s="1" customFormat="1" ht="12" customHeight="1">
      <c r="B52" s="32"/>
      <c r="C52" s="27" t="s">
        <v>21</v>
      </c>
      <c r="F52" s="18" t="str">
        <f>F12</f>
        <v>Hradec Králové -Slezské předměstí</v>
      </c>
      <c r="I52" s="94" t="s">
        <v>23</v>
      </c>
      <c r="J52" s="48">
        <f>IF(J12="","",J12)</f>
        <v>43642</v>
      </c>
      <c r="L52" s="32"/>
    </row>
    <row r="53" spans="2:47" s="1" customFormat="1" ht="6.95" customHeight="1">
      <c r="B53" s="32"/>
      <c r="I53" s="93"/>
      <c r="L53" s="32"/>
    </row>
    <row r="54" spans="2:47" s="1" customFormat="1" ht="13.35" customHeight="1">
      <c r="B54" s="32"/>
      <c r="C54" s="27" t="s">
        <v>24</v>
      </c>
      <c r="F54" s="18" t="str">
        <f>E15</f>
        <v>Dítě Logistic s.r.o.,Bražecká 97,Náchod</v>
      </c>
      <c r="I54" s="94" t="s">
        <v>30</v>
      </c>
      <c r="J54" s="30" t="str">
        <f>E21</f>
        <v>Proxion s.r.o., Náchod</v>
      </c>
      <c r="L54" s="32"/>
    </row>
    <row r="55" spans="2:47" s="1" customFormat="1" ht="13.35" customHeight="1">
      <c r="B55" s="32"/>
      <c r="C55" s="27" t="s">
        <v>28</v>
      </c>
      <c r="F55" s="18" t="str">
        <f>IF(E18="","",E18)</f>
        <v>Vyplň údaj</v>
      </c>
      <c r="I55" s="94" t="s">
        <v>35</v>
      </c>
      <c r="J55" s="30" t="str">
        <f>E24</f>
        <v>Ivan mezera</v>
      </c>
      <c r="L55" s="32"/>
    </row>
    <row r="56" spans="2:47" s="1" customFormat="1" ht="10.35" customHeight="1">
      <c r="B56" s="32"/>
      <c r="I56" s="93"/>
      <c r="L56" s="32"/>
    </row>
    <row r="57" spans="2:47" s="1" customFormat="1" ht="29.25" customHeight="1">
      <c r="B57" s="32"/>
      <c r="C57" s="111" t="s">
        <v>94</v>
      </c>
      <c r="D57" s="102"/>
      <c r="E57" s="102"/>
      <c r="F57" s="102"/>
      <c r="G57" s="102"/>
      <c r="H57" s="102"/>
      <c r="I57" s="112"/>
      <c r="J57" s="113" t="s">
        <v>95</v>
      </c>
      <c r="K57" s="102"/>
      <c r="L57" s="32"/>
    </row>
    <row r="58" spans="2:47" s="1" customFormat="1" ht="10.35" customHeight="1">
      <c r="B58" s="32"/>
      <c r="I58" s="93"/>
      <c r="L58" s="32"/>
    </row>
    <row r="59" spans="2:47" s="1" customFormat="1" ht="22.9" customHeight="1">
      <c r="B59" s="32"/>
      <c r="C59" s="114" t="s">
        <v>72</v>
      </c>
      <c r="I59" s="93"/>
      <c r="J59" s="62">
        <f>J83</f>
        <v>0</v>
      </c>
      <c r="L59" s="32"/>
      <c r="AU59" s="18" t="s">
        <v>96</v>
      </c>
    </row>
    <row r="60" spans="2:47" s="8" customFormat="1" ht="24.95" customHeight="1">
      <c r="B60" s="115"/>
      <c r="D60" s="116" t="s">
        <v>97</v>
      </c>
      <c r="E60" s="117"/>
      <c r="F60" s="117"/>
      <c r="G60" s="117"/>
      <c r="H60" s="117"/>
      <c r="I60" s="118"/>
      <c r="J60" s="119">
        <f>J84</f>
        <v>0</v>
      </c>
      <c r="L60" s="115"/>
    </row>
    <row r="61" spans="2:47" s="9" customFormat="1" ht="19.899999999999999" customHeight="1">
      <c r="B61" s="120"/>
      <c r="D61" s="121" t="s">
        <v>98</v>
      </c>
      <c r="E61" s="122"/>
      <c r="F61" s="122"/>
      <c r="G61" s="122"/>
      <c r="H61" s="122"/>
      <c r="I61" s="123"/>
      <c r="J61" s="124">
        <f>J85</f>
        <v>0</v>
      </c>
      <c r="L61" s="120"/>
    </row>
    <row r="62" spans="2:47" s="9" customFormat="1" ht="19.899999999999999" customHeight="1">
      <c r="B62" s="120"/>
      <c r="D62" s="121" t="s">
        <v>99</v>
      </c>
      <c r="E62" s="122"/>
      <c r="F62" s="122"/>
      <c r="G62" s="122"/>
      <c r="H62" s="122"/>
      <c r="I62" s="123"/>
      <c r="J62" s="124">
        <f>J87</f>
        <v>0</v>
      </c>
      <c r="L62" s="120"/>
    </row>
    <row r="63" spans="2:47" s="9" customFormat="1" ht="19.899999999999999" customHeight="1">
      <c r="B63" s="120"/>
      <c r="D63" s="121" t="s">
        <v>100</v>
      </c>
      <c r="E63" s="122"/>
      <c r="F63" s="122"/>
      <c r="G63" s="122"/>
      <c r="H63" s="122"/>
      <c r="I63" s="123"/>
      <c r="J63" s="124">
        <f>J89</f>
        <v>0</v>
      </c>
      <c r="L63" s="120"/>
    </row>
    <row r="64" spans="2:47" s="1" customFormat="1" ht="21.75" customHeight="1">
      <c r="B64" s="32"/>
      <c r="I64" s="93"/>
      <c r="L64" s="32"/>
    </row>
    <row r="65" spans="2:12" s="1" customFormat="1" ht="6.95" customHeight="1">
      <c r="B65" s="41"/>
      <c r="C65" s="42"/>
      <c r="D65" s="42"/>
      <c r="E65" s="42"/>
      <c r="F65" s="42"/>
      <c r="G65" s="42"/>
      <c r="H65" s="42"/>
      <c r="I65" s="109"/>
      <c r="J65" s="42"/>
      <c r="K65" s="42"/>
      <c r="L65" s="32"/>
    </row>
    <row r="69" spans="2:12" s="1" customFormat="1" ht="6.95" customHeight="1">
      <c r="B69" s="43"/>
      <c r="C69" s="44"/>
      <c r="D69" s="44"/>
      <c r="E69" s="44"/>
      <c r="F69" s="44"/>
      <c r="G69" s="44"/>
      <c r="H69" s="44"/>
      <c r="I69" s="110"/>
      <c r="J69" s="44"/>
      <c r="K69" s="44"/>
      <c r="L69" s="32"/>
    </row>
    <row r="70" spans="2:12" s="1" customFormat="1" ht="24.95" customHeight="1">
      <c r="B70" s="32"/>
      <c r="C70" s="22" t="s">
        <v>101</v>
      </c>
      <c r="I70" s="93"/>
      <c r="L70" s="32"/>
    </row>
    <row r="71" spans="2:12" s="1" customFormat="1" ht="6.95" customHeight="1">
      <c r="B71" s="32"/>
      <c r="I71" s="93"/>
      <c r="L71" s="32"/>
    </row>
    <row r="72" spans="2:12" s="1" customFormat="1" ht="12" customHeight="1">
      <c r="B72" s="32"/>
      <c r="C72" s="27" t="s">
        <v>17</v>
      </c>
      <c r="I72" s="93"/>
      <c r="L72" s="32"/>
    </row>
    <row r="73" spans="2:12" s="1" customFormat="1" ht="16.350000000000001" customHeight="1">
      <c r="B73" s="32"/>
      <c r="E73" s="331" t="str">
        <f>E7</f>
        <v>ENERGETICKÉ ÚSPORY V AREÁLU DÍTĚ LOGISTIC S.R.O. - SKLADOVACÍ HALY (uznatelné náklady)</v>
      </c>
      <c r="F73" s="332"/>
      <c r="G73" s="332"/>
      <c r="H73" s="332"/>
      <c r="I73" s="93"/>
      <c r="L73" s="32"/>
    </row>
    <row r="74" spans="2:12" s="1" customFormat="1" ht="12" customHeight="1">
      <c r="B74" s="32"/>
      <c r="C74" s="27" t="s">
        <v>92</v>
      </c>
      <c r="I74" s="93"/>
      <c r="L74" s="32"/>
    </row>
    <row r="75" spans="2:12" s="1" customFormat="1" ht="16.350000000000001" customHeight="1">
      <c r="B75" s="32"/>
      <c r="E75" s="308" t="str">
        <f>E9</f>
        <v>SO-02.00 Vedlejší a ostaní náklady - uznatelné položky</v>
      </c>
      <c r="F75" s="307"/>
      <c r="G75" s="307"/>
      <c r="H75" s="307"/>
      <c r="I75" s="93"/>
      <c r="L75" s="32"/>
    </row>
    <row r="76" spans="2:12" s="1" customFormat="1" ht="6.95" customHeight="1">
      <c r="B76" s="32"/>
      <c r="I76" s="93"/>
      <c r="L76" s="32"/>
    </row>
    <row r="77" spans="2:12" s="1" customFormat="1" ht="12" customHeight="1">
      <c r="B77" s="32"/>
      <c r="C77" s="27" t="s">
        <v>21</v>
      </c>
      <c r="F77" s="18" t="str">
        <f>F12</f>
        <v>Hradec Králové -Slezské předměstí</v>
      </c>
      <c r="I77" s="94" t="s">
        <v>23</v>
      </c>
      <c r="J77" s="48">
        <f>IF(J12="","",J12)</f>
        <v>43642</v>
      </c>
      <c r="L77" s="32"/>
    </row>
    <row r="78" spans="2:12" s="1" customFormat="1" ht="6.95" customHeight="1">
      <c r="B78" s="32"/>
      <c r="I78" s="93"/>
      <c r="L78" s="32"/>
    </row>
    <row r="79" spans="2:12" s="1" customFormat="1" ht="13.35" customHeight="1">
      <c r="B79" s="32"/>
      <c r="C79" s="27" t="s">
        <v>24</v>
      </c>
      <c r="F79" s="18" t="str">
        <f>E15</f>
        <v>Dítě Logistic s.r.o.,Bražecká 97,Náchod</v>
      </c>
      <c r="I79" s="94" t="s">
        <v>30</v>
      </c>
      <c r="J79" s="30" t="str">
        <f>E21</f>
        <v>Proxion s.r.o., Náchod</v>
      </c>
      <c r="L79" s="32"/>
    </row>
    <row r="80" spans="2:12" s="1" customFormat="1" ht="13.35" customHeight="1">
      <c r="B80" s="32"/>
      <c r="C80" s="27" t="s">
        <v>28</v>
      </c>
      <c r="F80" s="18" t="str">
        <f>IF(E18="","",E18)</f>
        <v>Vyplň údaj</v>
      </c>
      <c r="I80" s="94" t="s">
        <v>35</v>
      </c>
      <c r="J80" s="30" t="str">
        <f>E24</f>
        <v>Ivan mezera</v>
      </c>
      <c r="L80" s="32"/>
    </row>
    <row r="81" spans="2:65" s="1" customFormat="1" ht="10.35" customHeight="1">
      <c r="B81" s="32"/>
      <c r="I81" s="93"/>
      <c r="L81" s="32"/>
    </row>
    <row r="82" spans="2:65" s="10" customFormat="1" ht="29.25" customHeight="1">
      <c r="B82" s="125"/>
      <c r="C82" s="126" t="s">
        <v>102</v>
      </c>
      <c r="D82" s="127" t="s">
        <v>59</v>
      </c>
      <c r="E82" s="127" t="s">
        <v>55</v>
      </c>
      <c r="F82" s="127" t="s">
        <v>56</v>
      </c>
      <c r="G82" s="127" t="s">
        <v>103</v>
      </c>
      <c r="H82" s="127" t="s">
        <v>104</v>
      </c>
      <c r="I82" s="128" t="s">
        <v>105</v>
      </c>
      <c r="J82" s="129" t="s">
        <v>95</v>
      </c>
      <c r="K82" s="130" t="s">
        <v>106</v>
      </c>
      <c r="L82" s="125"/>
      <c r="M82" s="55" t="s">
        <v>3</v>
      </c>
      <c r="N82" s="56" t="s">
        <v>44</v>
      </c>
      <c r="O82" s="56" t="s">
        <v>107</v>
      </c>
      <c r="P82" s="56" t="s">
        <v>108</v>
      </c>
      <c r="Q82" s="56" t="s">
        <v>109</v>
      </c>
      <c r="R82" s="56" t="s">
        <v>110</v>
      </c>
      <c r="S82" s="56" t="s">
        <v>111</v>
      </c>
      <c r="T82" s="57" t="s">
        <v>112</v>
      </c>
    </row>
    <row r="83" spans="2:65" s="1" customFormat="1" ht="22.9" customHeight="1">
      <c r="B83" s="32"/>
      <c r="C83" s="60" t="s">
        <v>113</v>
      </c>
      <c r="I83" s="93"/>
      <c r="J83" s="131">
        <f>BK83</f>
        <v>0</v>
      </c>
      <c r="L83" s="32"/>
      <c r="M83" s="58"/>
      <c r="N83" s="49"/>
      <c r="O83" s="49"/>
      <c r="P83" s="132">
        <f>P84</f>
        <v>0</v>
      </c>
      <c r="Q83" s="49"/>
      <c r="R83" s="132">
        <f>R84</f>
        <v>0</v>
      </c>
      <c r="S83" s="49"/>
      <c r="T83" s="133">
        <f>T84</f>
        <v>0</v>
      </c>
      <c r="AT83" s="18" t="s">
        <v>73</v>
      </c>
      <c r="AU83" s="18" t="s">
        <v>96</v>
      </c>
      <c r="BK83" s="134">
        <f>BK84</f>
        <v>0</v>
      </c>
    </row>
    <row r="84" spans="2:65" s="11" customFormat="1" ht="25.9" customHeight="1">
      <c r="B84" s="135"/>
      <c r="D84" s="136" t="s">
        <v>73</v>
      </c>
      <c r="E84" s="137" t="s">
        <v>114</v>
      </c>
      <c r="F84" s="137" t="s">
        <v>115</v>
      </c>
      <c r="I84" s="138"/>
      <c r="J84" s="139">
        <f>BK84</f>
        <v>0</v>
      </c>
      <c r="L84" s="135"/>
      <c r="M84" s="140"/>
      <c r="N84" s="141"/>
      <c r="O84" s="141"/>
      <c r="P84" s="142">
        <f>P85+P87+P89</f>
        <v>0</v>
      </c>
      <c r="Q84" s="141"/>
      <c r="R84" s="142">
        <f>R85+R87+R89</f>
        <v>0</v>
      </c>
      <c r="S84" s="141"/>
      <c r="T84" s="143">
        <f>T85+T87+T89</f>
        <v>0</v>
      </c>
      <c r="AR84" s="136" t="s">
        <v>116</v>
      </c>
      <c r="AT84" s="144" t="s">
        <v>73</v>
      </c>
      <c r="AU84" s="144" t="s">
        <v>74</v>
      </c>
      <c r="AY84" s="136" t="s">
        <v>117</v>
      </c>
      <c r="BK84" s="145">
        <f>BK85+BK87+BK89</f>
        <v>0</v>
      </c>
    </row>
    <row r="85" spans="2:65" s="11" customFormat="1" ht="22.9" customHeight="1">
      <c r="B85" s="135"/>
      <c r="D85" s="136" t="s">
        <v>73</v>
      </c>
      <c r="E85" s="146" t="s">
        <v>118</v>
      </c>
      <c r="F85" s="146" t="s">
        <v>119</v>
      </c>
      <c r="I85" s="138"/>
      <c r="J85" s="147">
        <f>BK85</f>
        <v>0</v>
      </c>
      <c r="L85" s="135"/>
      <c r="M85" s="140"/>
      <c r="N85" s="141"/>
      <c r="O85" s="141"/>
      <c r="P85" s="142">
        <f>P86</f>
        <v>0</v>
      </c>
      <c r="Q85" s="141"/>
      <c r="R85" s="142">
        <f>R86</f>
        <v>0</v>
      </c>
      <c r="S85" s="141"/>
      <c r="T85" s="143">
        <f>T86</f>
        <v>0</v>
      </c>
      <c r="AR85" s="136" t="s">
        <v>116</v>
      </c>
      <c r="AT85" s="144" t="s">
        <v>73</v>
      </c>
      <c r="AU85" s="144" t="s">
        <v>81</v>
      </c>
      <c r="AY85" s="136" t="s">
        <v>117</v>
      </c>
      <c r="BK85" s="145">
        <f>BK86</f>
        <v>0</v>
      </c>
    </row>
    <row r="86" spans="2:65" s="1" customFormat="1" ht="16.350000000000001" customHeight="1">
      <c r="B86" s="148"/>
      <c r="C86" s="149" t="s">
        <v>81</v>
      </c>
      <c r="D86" s="149" t="s">
        <v>120</v>
      </c>
      <c r="E86" s="150" t="s">
        <v>121</v>
      </c>
      <c r="F86" s="151" t="s">
        <v>122</v>
      </c>
      <c r="G86" s="152" t="s">
        <v>123</v>
      </c>
      <c r="H86" s="153">
        <v>1</v>
      </c>
      <c r="I86" s="154"/>
      <c r="J86" s="155">
        <f>ROUND(I86*H86,2)</f>
        <v>0</v>
      </c>
      <c r="K86" s="151" t="s">
        <v>3</v>
      </c>
      <c r="L86" s="32"/>
      <c r="M86" s="156" t="s">
        <v>3</v>
      </c>
      <c r="N86" s="157" t="s">
        <v>45</v>
      </c>
      <c r="O86" s="51"/>
      <c r="P86" s="158">
        <f>O86*H86</f>
        <v>0</v>
      </c>
      <c r="Q86" s="158">
        <v>0</v>
      </c>
      <c r="R86" s="158">
        <f>Q86*H86</f>
        <v>0</v>
      </c>
      <c r="S86" s="158">
        <v>0</v>
      </c>
      <c r="T86" s="159">
        <f>S86*H86</f>
        <v>0</v>
      </c>
      <c r="AR86" s="18" t="s">
        <v>124</v>
      </c>
      <c r="AT86" s="18" t="s">
        <v>120</v>
      </c>
      <c r="AU86" s="18" t="s">
        <v>83</v>
      </c>
      <c r="AY86" s="18" t="s">
        <v>117</v>
      </c>
      <c r="BE86" s="160">
        <f>IF(N86="základní",J86,0)</f>
        <v>0</v>
      </c>
      <c r="BF86" s="160">
        <f>IF(N86="snížená",J86,0)</f>
        <v>0</v>
      </c>
      <c r="BG86" s="160">
        <f>IF(N86="zákl. přenesená",J86,0)</f>
        <v>0</v>
      </c>
      <c r="BH86" s="160">
        <f>IF(N86="sníž. přenesená",J86,0)</f>
        <v>0</v>
      </c>
      <c r="BI86" s="160">
        <f>IF(N86="nulová",J86,0)</f>
        <v>0</v>
      </c>
      <c r="BJ86" s="18" t="s">
        <v>81</v>
      </c>
      <c r="BK86" s="160">
        <f>ROUND(I86*H86,2)</f>
        <v>0</v>
      </c>
      <c r="BL86" s="18" t="s">
        <v>124</v>
      </c>
      <c r="BM86" s="18" t="s">
        <v>125</v>
      </c>
    </row>
    <row r="87" spans="2:65" s="11" customFormat="1" ht="22.9" customHeight="1">
      <c r="B87" s="135"/>
      <c r="D87" s="136" t="s">
        <v>73</v>
      </c>
      <c r="E87" s="146" t="s">
        <v>126</v>
      </c>
      <c r="F87" s="146" t="s">
        <v>127</v>
      </c>
      <c r="I87" s="138"/>
      <c r="J87" s="147">
        <f>BK87</f>
        <v>0</v>
      </c>
      <c r="L87" s="135"/>
      <c r="M87" s="140"/>
      <c r="N87" s="141"/>
      <c r="O87" s="141"/>
      <c r="P87" s="142">
        <f>P88</f>
        <v>0</v>
      </c>
      <c r="Q87" s="141"/>
      <c r="R87" s="142">
        <f>R88</f>
        <v>0</v>
      </c>
      <c r="S87" s="141"/>
      <c r="T87" s="143">
        <f>T88</f>
        <v>0</v>
      </c>
      <c r="AR87" s="136" t="s">
        <v>116</v>
      </c>
      <c r="AT87" s="144" t="s">
        <v>73</v>
      </c>
      <c r="AU87" s="144" t="s">
        <v>81</v>
      </c>
      <c r="AY87" s="136" t="s">
        <v>117</v>
      </c>
      <c r="BK87" s="145">
        <f>BK88</f>
        <v>0</v>
      </c>
    </row>
    <row r="88" spans="2:65" s="1" customFormat="1" ht="16.350000000000001" customHeight="1">
      <c r="B88" s="148"/>
      <c r="C88" s="149" t="s">
        <v>83</v>
      </c>
      <c r="D88" s="149" t="s">
        <v>120</v>
      </c>
      <c r="E88" s="150" t="s">
        <v>128</v>
      </c>
      <c r="F88" s="151" t="s">
        <v>129</v>
      </c>
      <c r="G88" s="152" t="s">
        <v>130</v>
      </c>
      <c r="H88" s="161"/>
      <c r="I88" s="154"/>
      <c r="J88" s="155">
        <f>ROUND(I88*H88,2)</f>
        <v>0</v>
      </c>
      <c r="K88" s="151" t="s">
        <v>131</v>
      </c>
      <c r="L88" s="32"/>
      <c r="M88" s="156" t="s">
        <v>3</v>
      </c>
      <c r="N88" s="157" t="s">
        <v>45</v>
      </c>
      <c r="O88" s="51"/>
      <c r="P88" s="158">
        <f>O88*H88</f>
        <v>0</v>
      </c>
      <c r="Q88" s="158">
        <v>0</v>
      </c>
      <c r="R88" s="158">
        <f>Q88*H88</f>
        <v>0</v>
      </c>
      <c r="S88" s="158">
        <v>0</v>
      </c>
      <c r="T88" s="159">
        <f>S88*H88</f>
        <v>0</v>
      </c>
      <c r="AR88" s="18" t="s">
        <v>124</v>
      </c>
      <c r="AT88" s="18" t="s">
        <v>120</v>
      </c>
      <c r="AU88" s="18" t="s">
        <v>83</v>
      </c>
      <c r="AY88" s="18" t="s">
        <v>117</v>
      </c>
      <c r="BE88" s="160">
        <f>IF(N88="základní",J88,0)</f>
        <v>0</v>
      </c>
      <c r="BF88" s="160">
        <f>IF(N88="snížená",J88,0)</f>
        <v>0</v>
      </c>
      <c r="BG88" s="160">
        <f>IF(N88="zákl. přenesená",J88,0)</f>
        <v>0</v>
      </c>
      <c r="BH88" s="160">
        <f>IF(N88="sníž. přenesená",J88,0)</f>
        <v>0</v>
      </c>
      <c r="BI88" s="160">
        <f>IF(N88="nulová",J88,0)</f>
        <v>0</v>
      </c>
      <c r="BJ88" s="18" t="s">
        <v>81</v>
      </c>
      <c r="BK88" s="160">
        <f>ROUND(I88*H88,2)</f>
        <v>0</v>
      </c>
      <c r="BL88" s="18" t="s">
        <v>124</v>
      </c>
      <c r="BM88" s="18" t="s">
        <v>132</v>
      </c>
    </row>
    <row r="89" spans="2:65" s="11" customFormat="1" ht="22.9" customHeight="1">
      <c r="B89" s="135"/>
      <c r="D89" s="136" t="s">
        <v>73</v>
      </c>
      <c r="E89" s="146" t="s">
        <v>133</v>
      </c>
      <c r="F89" s="146" t="s">
        <v>134</v>
      </c>
      <c r="I89" s="138"/>
      <c r="J89" s="147">
        <f>BK89</f>
        <v>0</v>
      </c>
      <c r="L89" s="135"/>
      <c r="M89" s="140"/>
      <c r="N89" s="141"/>
      <c r="O89" s="141"/>
      <c r="P89" s="142">
        <f>P90</f>
        <v>0</v>
      </c>
      <c r="Q89" s="141"/>
      <c r="R89" s="142">
        <f>R90</f>
        <v>0</v>
      </c>
      <c r="S89" s="141"/>
      <c r="T89" s="143">
        <f>T90</f>
        <v>0</v>
      </c>
      <c r="AR89" s="136" t="s">
        <v>116</v>
      </c>
      <c r="AT89" s="144" t="s">
        <v>73</v>
      </c>
      <c r="AU89" s="144" t="s">
        <v>81</v>
      </c>
      <c r="AY89" s="136" t="s">
        <v>117</v>
      </c>
      <c r="BK89" s="145">
        <f>BK90</f>
        <v>0</v>
      </c>
    </row>
    <row r="90" spans="2:65" s="1" customFormat="1" ht="16.350000000000001" customHeight="1">
      <c r="B90" s="148"/>
      <c r="C90" s="149" t="s">
        <v>135</v>
      </c>
      <c r="D90" s="149" t="s">
        <v>120</v>
      </c>
      <c r="E90" s="150" t="s">
        <v>136</v>
      </c>
      <c r="F90" s="151" t="s">
        <v>137</v>
      </c>
      <c r="G90" s="152" t="s">
        <v>130</v>
      </c>
      <c r="H90" s="161"/>
      <c r="I90" s="154"/>
      <c r="J90" s="155">
        <f>ROUND(I90*H90,2)</f>
        <v>0</v>
      </c>
      <c r="K90" s="151" t="s">
        <v>131</v>
      </c>
      <c r="L90" s="32"/>
      <c r="M90" s="162" t="s">
        <v>3</v>
      </c>
      <c r="N90" s="163" t="s">
        <v>45</v>
      </c>
      <c r="O90" s="164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AR90" s="18" t="s">
        <v>124</v>
      </c>
      <c r="AT90" s="18" t="s">
        <v>120</v>
      </c>
      <c r="AU90" s="18" t="s">
        <v>83</v>
      </c>
      <c r="AY90" s="18" t="s">
        <v>117</v>
      </c>
      <c r="BE90" s="160">
        <f>IF(N90="základní",J90,0)</f>
        <v>0</v>
      </c>
      <c r="BF90" s="160">
        <f>IF(N90="snížená",J90,0)</f>
        <v>0</v>
      </c>
      <c r="BG90" s="160">
        <f>IF(N90="zákl. přenesená",J90,0)</f>
        <v>0</v>
      </c>
      <c r="BH90" s="160">
        <f>IF(N90="sníž. přenesená",J90,0)</f>
        <v>0</v>
      </c>
      <c r="BI90" s="160">
        <f>IF(N90="nulová",J90,0)</f>
        <v>0</v>
      </c>
      <c r="BJ90" s="18" t="s">
        <v>81</v>
      </c>
      <c r="BK90" s="160">
        <f>ROUND(I90*H90,2)</f>
        <v>0</v>
      </c>
      <c r="BL90" s="18" t="s">
        <v>124</v>
      </c>
      <c r="BM90" s="18" t="s">
        <v>138</v>
      </c>
    </row>
    <row r="91" spans="2:65" s="1" customFormat="1" ht="6.95" customHeight="1">
      <c r="B91" s="41"/>
      <c r="C91" s="42"/>
      <c r="D91" s="42"/>
      <c r="E91" s="42"/>
      <c r="F91" s="42"/>
      <c r="G91" s="42"/>
      <c r="H91" s="42"/>
      <c r="I91" s="109"/>
      <c r="J91" s="42"/>
      <c r="K91" s="42"/>
      <c r="L91" s="32"/>
    </row>
  </sheetData>
  <autoFilter ref="C82:K9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623"/>
  <sheetViews>
    <sheetView showGridLines="0" topLeftCell="A88" workbookViewId="0">
      <selection activeCell="E91" sqref="E91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style="91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56" ht="36.950000000000003" customHeight="1">
      <c r="L2" s="300" t="s">
        <v>6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88</v>
      </c>
      <c r="AZ2" s="167" t="s">
        <v>139</v>
      </c>
      <c r="BA2" s="167" t="s">
        <v>140</v>
      </c>
      <c r="BB2" s="167" t="s">
        <v>3</v>
      </c>
      <c r="BC2" s="167" t="s">
        <v>141</v>
      </c>
      <c r="BD2" s="167" t="s">
        <v>83</v>
      </c>
    </row>
    <row r="3" spans="2:56" ht="6.95" customHeight="1">
      <c r="B3" s="19"/>
      <c r="C3" s="20"/>
      <c r="D3" s="20"/>
      <c r="E3" s="20"/>
      <c r="F3" s="20"/>
      <c r="G3" s="20"/>
      <c r="H3" s="20"/>
      <c r="I3" s="92"/>
      <c r="J3" s="20"/>
      <c r="K3" s="20"/>
      <c r="L3" s="21"/>
      <c r="AT3" s="18" t="s">
        <v>83</v>
      </c>
      <c r="AZ3" s="167" t="s">
        <v>142</v>
      </c>
      <c r="BA3" s="167" t="s">
        <v>143</v>
      </c>
      <c r="BB3" s="167" t="s">
        <v>3</v>
      </c>
      <c r="BC3" s="167" t="s">
        <v>144</v>
      </c>
      <c r="BD3" s="167" t="s">
        <v>83</v>
      </c>
    </row>
    <row r="4" spans="2:56" ht="24.95" customHeight="1">
      <c r="B4" s="21"/>
      <c r="D4" s="22" t="s">
        <v>91</v>
      </c>
      <c r="L4" s="21"/>
      <c r="M4" s="23" t="s">
        <v>11</v>
      </c>
      <c r="AT4" s="18" t="s">
        <v>4</v>
      </c>
      <c r="AZ4" s="167" t="s">
        <v>145</v>
      </c>
      <c r="BA4" s="167" t="s">
        <v>146</v>
      </c>
      <c r="BB4" s="167" t="s">
        <v>3</v>
      </c>
      <c r="BC4" s="167" t="s">
        <v>147</v>
      </c>
      <c r="BD4" s="167" t="s">
        <v>83</v>
      </c>
    </row>
    <row r="5" spans="2:56" ht="6.95" customHeight="1">
      <c r="B5" s="21"/>
      <c r="L5" s="21"/>
      <c r="AZ5" s="167" t="s">
        <v>148</v>
      </c>
      <c r="BA5" s="167" t="s">
        <v>149</v>
      </c>
      <c r="BB5" s="167" t="s">
        <v>3</v>
      </c>
      <c r="BC5" s="167" t="s">
        <v>150</v>
      </c>
      <c r="BD5" s="167" t="s">
        <v>83</v>
      </c>
    </row>
    <row r="6" spans="2:56" ht="12" customHeight="1">
      <c r="B6" s="21"/>
      <c r="D6" s="27" t="s">
        <v>17</v>
      </c>
      <c r="L6" s="21"/>
      <c r="AZ6" s="167" t="s">
        <v>151</v>
      </c>
      <c r="BA6" s="167" t="s">
        <v>152</v>
      </c>
      <c r="BB6" s="167" t="s">
        <v>3</v>
      </c>
      <c r="BC6" s="167" t="s">
        <v>150</v>
      </c>
      <c r="BD6" s="167" t="s">
        <v>83</v>
      </c>
    </row>
    <row r="7" spans="2:56" ht="16.350000000000001" customHeight="1">
      <c r="B7" s="21"/>
      <c r="E7" s="331" t="str">
        <f>'Rekapitulace stavby'!K6</f>
        <v>ENERGETICKÉ ÚSPORY V AREÁLU DÍTĚ LOGISTIC S.R.O. - SKLADOVACÍ HALY (uznatelné náklady)</v>
      </c>
      <c r="F7" s="332"/>
      <c r="G7" s="332"/>
      <c r="H7" s="332"/>
      <c r="L7" s="21"/>
      <c r="AZ7" s="167" t="s">
        <v>153</v>
      </c>
      <c r="BA7" s="167" t="s">
        <v>154</v>
      </c>
      <c r="BB7" s="167" t="s">
        <v>3</v>
      </c>
      <c r="BC7" s="167" t="s">
        <v>155</v>
      </c>
      <c r="BD7" s="167" t="s">
        <v>83</v>
      </c>
    </row>
    <row r="8" spans="2:56" ht="12" customHeight="1">
      <c r="B8" s="21"/>
      <c r="D8" s="27" t="s">
        <v>92</v>
      </c>
      <c r="L8" s="21"/>
      <c r="AZ8" s="167" t="s">
        <v>156</v>
      </c>
      <c r="BA8" s="167" t="s">
        <v>157</v>
      </c>
      <c r="BB8" s="167" t="s">
        <v>3</v>
      </c>
      <c r="BC8" s="167" t="s">
        <v>158</v>
      </c>
      <c r="BD8" s="167" t="s">
        <v>83</v>
      </c>
    </row>
    <row r="9" spans="2:56" s="1" customFormat="1" ht="16.350000000000001" customHeight="1">
      <c r="B9" s="32"/>
      <c r="E9" s="331" t="s">
        <v>1127</v>
      </c>
      <c r="F9" s="307"/>
      <c r="G9" s="307"/>
      <c r="H9" s="307"/>
      <c r="I9" s="93"/>
      <c r="L9" s="32"/>
    </row>
    <row r="10" spans="2:56" s="1" customFormat="1" ht="12" customHeight="1">
      <c r="B10" s="32"/>
      <c r="D10" s="27" t="s">
        <v>159</v>
      </c>
      <c r="I10" s="93"/>
      <c r="L10" s="32"/>
    </row>
    <row r="11" spans="2:56" s="1" customFormat="1" ht="36.950000000000003" customHeight="1">
      <c r="B11" s="32"/>
      <c r="E11" s="308" t="s">
        <v>1128</v>
      </c>
      <c r="F11" s="307"/>
      <c r="G11" s="307"/>
      <c r="H11" s="307"/>
      <c r="I11" s="93"/>
      <c r="L11" s="32"/>
    </row>
    <row r="12" spans="2:56" s="1" customFormat="1" ht="11.25">
      <c r="B12" s="32"/>
      <c r="I12" s="93"/>
      <c r="L12" s="32"/>
    </row>
    <row r="13" spans="2:56" s="1" customFormat="1" ht="12" customHeight="1">
      <c r="B13" s="32"/>
      <c r="D13" s="27" t="s">
        <v>18</v>
      </c>
      <c r="F13" s="18" t="s">
        <v>3</v>
      </c>
      <c r="I13" s="94" t="s">
        <v>20</v>
      </c>
      <c r="J13" s="18" t="s">
        <v>3</v>
      </c>
      <c r="L13" s="32"/>
    </row>
    <row r="14" spans="2:56" s="1" customFormat="1" ht="12" customHeight="1">
      <c r="B14" s="32"/>
      <c r="D14" s="27" t="s">
        <v>21</v>
      </c>
      <c r="F14" s="18" t="s">
        <v>22</v>
      </c>
      <c r="I14" s="94" t="s">
        <v>23</v>
      </c>
      <c r="J14" s="48">
        <f>'Rekapitulace stavby'!AN8</f>
        <v>43642</v>
      </c>
      <c r="L14" s="32"/>
    </row>
    <row r="15" spans="2:56" s="1" customFormat="1" ht="10.9" customHeight="1">
      <c r="B15" s="32"/>
      <c r="I15" s="93"/>
      <c r="L15" s="32"/>
    </row>
    <row r="16" spans="2:56" s="1" customFormat="1" ht="12" customHeight="1">
      <c r="B16" s="32"/>
      <c r="D16" s="27" t="s">
        <v>24</v>
      </c>
      <c r="I16" s="94" t="s">
        <v>25</v>
      </c>
      <c r="J16" s="18" t="s">
        <v>3</v>
      </c>
      <c r="L16" s="32"/>
    </row>
    <row r="17" spans="2:12" s="1" customFormat="1" ht="18" customHeight="1">
      <c r="B17" s="32"/>
      <c r="E17" s="18" t="s">
        <v>26</v>
      </c>
      <c r="I17" s="94" t="s">
        <v>27</v>
      </c>
      <c r="J17" s="18" t="s">
        <v>3</v>
      </c>
      <c r="L17" s="32"/>
    </row>
    <row r="18" spans="2:12" s="1" customFormat="1" ht="6.95" customHeight="1">
      <c r="B18" s="32"/>
      <c r="I18" s="93"/>
      <c r="L18" s="32"/>
    </row>
    <row r="19" spans="2:12" s="1" customFormat="1" ht="12" customHeight="1">
      <c r="B19" s="32"/>
      <c r="D19" s="27" t="s">
        <v>28</v>
      </c>
      <c r="I19" s="94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3" t="str">
        <f>'Rekapitulace stavby'!E14</f>
        <v>Vyplň údaj</v>
      </c>
      <c r="F20" s="311"/>
      <c r="G20" s="311"/>
      <c r="H20" s="311"/>
      <c r="I20" s="94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I21" s="93"/>
      <c r="L21" s="32"/>
    </row>
    <row r="22" spans="2:12" s="1" customFormat="1" ht="12" customHeight="1">
      <c r="B22" s="32"/>
      <c r="D22" s="27" t="s">
        <v>30</v>
      </c>
      <c r="I22" s="94" t="s">
        <v>25</v>
      </c>
      <c r="J22" s="18" t="s">
        <v>31</v>
      </c>
      <c r="L22" s="32"/>
    </row>
    <row r="23" spans="2:12" s="1" customFormat="1" ht="18" customHeight="1">
      <c r="B23" s="32"/>
      <c r="E23" s="18" t="s">
        <v>32</v>
      </c>
      <c r="I23" s="94" t="s">
        <v>27</v>
      </c>
      <c r="J23" s="18" t="s">
        <v>33</v>
      </c>
      <c r="L23" s="32"/>
    </row>
    <row r="24" spans="2:12" s="1" customFormat="1" ht="6.95" customHeight="1">
      <c r="B24" s="32"/>
      <c r="I24" s="93"/>
      <c r="L24" s="32"/>
    </row>
    <row r="25" spans="2:12" s="1" customFormat="1" ht="12" customHeight="1">
      <c r="B25" s="32"/>
      <c r="D25" s="27" t="s">
        <v>35</v>
      </c>
      <c r="I25" s="94" t="s">
        <v>25</v>
      </c>
      <c r="J25" s="18" t="s">
        <v>36</v>
      </c>
      <c r="L25" s="32"/>
    </row>
    <row r="26" spans="2:12" s="1" customFormat="1" ht="18" customHeight="1">
      <c r="B26" s="32"/>
      <c r="E26" s="18" t="s">
        <v>37</v>
      </c>
      <c r="I26" s="94" t="s">
        <v>27</v>
      </c>
      <c r="J26" s="18" t="s">
        <v>3</v>
      </c>
      <c r="L26" s="32"/>
    </row>
    <row r="27" spans="2:12" s="1" customFormat="1" ht="6.95" customHeight="1">
      <c r="B27" s="32"/>
      <c r="I27" s="93"/>
      <c r="L27" s="32"/>
    </row>
    <row r="28" spans="2:12" s="1" customFormat="1" ht="12" customHeight="1">
      <c r="B28" s="32"/>
      <c r="D28" s="27" t="s">
        <v>38</v>
      </c>
      <c r="I28" s="93"/>
      <c r="L28" s="32"/>
    </row>
    <row r="29" spans="2:12" s="7" customFormat="1" ht="16.350000000000001" customHeight="1">
      <c r="B29" s="95"/>
      <c r="E29" s="315" t="s">
        <v>3</v>
      </c>
      <c r="F29" s="315"/>
      <c r="G29" s="315"/>
      <c r="H29" s="315"/>
      <c r="I29" s="96"/>
      <c r="L29" s="95"/>
    </row>
    <row r="30" spans="2:12" s="1" customFormat="1" ht="6.95" customHeight="1">
      <c r="B30" s="32"/>
      <c r="I30" s="93"/>
      <c r="L30" s="32"/>
    </row>
    <row r="31" spans="2:12" s="1" customFormat="1" ht="6.95" customHeight="1">
      <c r="B31" s="32"/>
      <c r="D31" s="49"/>
      <c r="E31" s="49"/>
      <c r="F31" s="49"/>
      <c r="G31" s="49"/>
      <c r="H31" s="49"/>
      <c r="I31" s="97"/>
      <c r="J31" s="49"/>
      <c r="K31" s="49"/>
      <c r="L31" s="32"/>
    </row>
    <row r="32" spans="2:12" s="1" customFormat="1" ht="25.35" customHeight="1">
      <c r="B32" s="32"/>
      <c r="D32" s="98" t="s">
        <v>40</v>
      </c>
      <c r="I32" s="93"/>
      <c r="J32" s="62">
        <f>ROUND(J100, 2)</f>
        <v>0</v>
      </c>
      <c r="L32" s="32"/>
    </row>
    <row r="33" spans="2:12" s="1" customFormat="1" ht="6.95" customHeight="1">
      <c r="B33" s="32"/>
      <c r="D33" s="49"/>
      <c r="E33" s="49"/>
      <c r="F33" s="49"/>
      <c r="G33" s="49"/>
      <c r="H33" s="49"/>
      <c r="I33" s="97"/>
      <c r="J33" s="49"/>
      <c r="K33" s="49"/>
      <c r="L33" s="32"/>
    </row>
    <row r="34" spans="2:12" s="1" customFormat="1" ht="14.45" customHeight="1">
      <c r="B34" s="32"/>
      <c r="F34" s="35" t="s">
        <v>42</v>
      </c>
      <c r="I34" s="99" t="s">
        <v>41</v>
      </c>
      <c r="J34" s="35" t="s">
        <v>43</v>
      </c>
      <c r="L34" s="32"/>
    </row>
    <row r="35" spans="2:12" s="1" customFormat="1" ht="14.45" customHeight="1">
      <c r="B35" s="32"/>
      <c r="D35" s="27" t="s">
        <v>44</v>
      </c>
      <c r="E35" s="27" t="s">
        <v>45</v>
      </c>
      <c r="F35" s="100">
        <f>ROUND((SUM(BE100:BE622)),  2)</f>
        <v>0</v>
      </c>
      <c r="I35" s="101">
        <v>0.21</v>
      </c>
      <c r="J35" s="100">
        <f>ROUND(((SUM(BE100:BE622))*I35),  2)</f>
        <v>0</v>
      </c>
      <c r="L35" s="32"/>
    </row>
    <row r="36" spans="2:12" s="1" customFormat="1" ht="14.45" customHeight="1">
      <c r="B36" s="32"/>
      <c r="E36" s="27" t="s">
        <v>46</v>
      </c>
      <c r="F36" s="100">
        <f>ROUND((SUM(BF100:BF622)),  2)</f>
        <v>0</v>
      </c>
      <c r="I36" s="101">
        <v>0.15</v>
      </c>
      <c r="J36" s="100">
        <f>ROUND(((SUM(BF100:BF622))*I36),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100">
        <f>ROUND((SUM(BG100:BG622)),  2)</f>
        <v>0</v>
      </c>
      <c r="I37" s="101">
        <v>0.21</v>
      </c>
      <c r="J37" s="100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100">
        <f>ROUND((SUM(BH100:BH622)),  2)</f>
        <v>0</v>
      </c>
      <c r="I38" s="101">
        <v>0.15</v>
      </c>
      <c r="J38" s="100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100">
        <f>ROUND((SUM(BI100:BI622)),  2)</f>
        <v>0</v>
      </c>
      <c r="I39" s="101">
        <v>0</v>
      </c>
      <c r="J39" s="100">
        <f>0</f>
        <v>0</v>
      </c>
      <c r="L39" s="32"/>
    </row>
    <row r="40" spans="2:12" s="1" customFormat="1" ht="6.95" customHeight="1">
      <c r="B40" s="32"/>
      <c r="I40" s="93"/>
      <c r="L40" s="32"/>
    </row>
    <row r="41" spans="2:12" s="1" customFormat="1" ht="25.35" customHeight="1">
      <c r="B41" s="32"/>
      <c r="C41" s="102"/>
      <c r="D41" s="103" t="s">
        <v>50</v>
      </c>
      <c r="E41" s="53"/>
      <c r="F41" s="53"/>
      <c r="G41" s="104" t="s">
        <v>51</v>
      </c>
      <c r="H41" s="105" t="s">
        <v>52</v>
      </c>
      <c r="I41" s="106"/>
      <c r="J41" s="107">
        <f>SUM(J32:J39)</f>
        <v>0</v>
      </c>
      <c r="K41" s="108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109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110"/>
      <c r="J46" s="44"/>
      <c r="K46" s="44"/>
      <c r="L46" s="32"/>
    </row>
    <row r="47" spans="2:12" s="1" customFormat="1" ht="24.95" customHeight="1">
      <c r="B47" s="32"/>
      <c r="C47" s="22" t="s">
        <v>93</v>
      </c>
      <c r="I47" s="93"/>
      <c r="L47" s="32"/>
    </row>
    <row r="48" spans="2:12" s="1" customFormat="1" ht="6.95" customHeight="1">
      <c r="B48" s="32"/>
      <c r="I48" s="93"/>
      <c r="L48" s="32"/>
    </row>
    <row r="49" spans="2:47" s="1" customFormat="1" ht="12" customHeight="1">
      <c r="B49" s="32"/>
      <c r="C49" s="27" t="s">
        <v>17</v>
      </c>
      <c r="I49" s="93"/>
      <c r="L49" s="32"/>
    </row>
    <row r="50" spans="2:47" s="1" customFormat="1" ht="16.350000000000001" customHeight="1">
      <c r="B50" s="32"/>
      <c r="E50" s="331" t="str">
        <f>E7</f>
        <v>ENERGETICKÉ ÚSPORY V AREÁLU DÍTĚ LOGISTIC S.R.O. - SKLADOVACÍ HALY (uznatelné náklady)</v>
      </c>
      <c r="F50" s="332"/>
      <c r="G50" s="332"/>
      <c r="H50" s="332"/>
      <c r="I50" s="93"/>
      <c r="L50" s="32"/>
    </row>
    <row r="51" spans="2:47" ht="12" customHeight="1">
      <c r="B51" s="21"/>
      <c r="C51" s="27" t="s">
        <v>92</v>
      </c>
      <c r="L51" s="21"/>
    </row>
    <row r="52" spans="2:47" s="1" customFormat="1" ht="16.350000000000001" customHeight="1">
      <c r="B52" s="32"/>
      <c r="E52" s="331" t="str">
        <f>E9</f>
        <v>SO-02 Stavební část - uznatelné položky</v>
      </c>
      <c r="F52" s="307"/>
      <c r="G52" s="307"/>
      <c r="H52" s="307"/>
      <c r="I52" s="93"/>
      <c r="L52" s="32"/>
    </row>
    <row r="53" spans="2:47" s="1" customFormat="1" ht="12" customHeight="1">
      <c r="B53" s="32"/>
      <c r="C53" s="27" t="s">
        <v>159</v>
      </c>
      <c r="I53" s="93"/>
      <c r="L53" s="32"/>
    </row>
    <row r="54" spans="2:47" s="1" customFormat="1" ht="16.350000000000001" customHeight="1">
      <c r="B54" s="32"/>
      <c r="E54" s="308" t="str">
        <f>E11</f>
        <v>SO-02.01. Fasáda - uznatelné položky</v>
      </c>
      <c r="F54" s="307"/>
      <c r="G54" s="307"/>
      <c r="H54" s="307"/>
      <c r="I54" s="93"/>
      <c r="L54" s="32"/>
    </row>
    <row r="55" spans="2:47" s="1" customFormat="1" ht="6.95" customHeight="1">
      <c r="B55" s="32"/>
      <c r="I55" s="93"/>
      <c r="L55" s="32"/>
    </row>
    <row r="56" spans="2:47" s="1" customFormat="1" ht="12" customHeight="1">
      <c r="B56" s="32"/>
      <c r="C56" s="27" t="s">
        <v>21</v>
      </c>
      <c r="F56" s="18" t="str">
        <f>F14</f>
        <v>Hradec Králové -Slezské předměstí</v>
      </c>
      <c r="I56" s="94" t="s">
        <v>23</v>
      </c>
      <c r="J56" s="48">
        <f>IF(J14="","",J14)</f>
        <v>43642</v>
      </c>
      <c r="L56" s="32"/>
    </row>
    <row r="57" spans="2:47" s="1" customFormat="1" ht="6.95" customHeight="1">
      <c r="B57" s="32"/>
      <c r="I57" s="93"/>
      <c r="L57" s="32"/>
    </row>
    <row r="58" spans="2:47" s="1" customFormat="1" ht="13.35" customHeight="1">
      <c r="B58" s="32"/>
      <c r="C58" s="27" t="s">
        <v>24</v>
      </c>
      <c r="F58" s="18" t="str">
        <f>E17</f>
        <v>Dítě Logistic s.r.o.,Bražecká 97,Náchod</v>
      </c>
      <c r="I58" s="94" t="s">
        <v>30</v>
      </c>
      <c r="J58" s="30" t="str">
        <f>E23</f>
        <v>Proxion s.r.o., Náchod</v>
      </c>
      <c r="L58" s="32"/>
    </row>
    <row r="59" spans="2:47" s="1" customFormat="1" ht="13.35" customHeight="1">
      <c r="B59" s="32"/>
      <c r="C59" s="27" t="s">
        <v>28</v>
      </c>
      <c r="F59" s="18" t="str">
        <f>IF(E20="","",E20)</f>
        <v>Vyplň údaj</v>
      </c>
      <c r="I59" s="94" t="s">
        <v>35</v>
      </c>
      <c r="J59" s="30" t="str">
        <f>E26</f>
        <v>Ivan mezera</v>
      </c>
      <c r="L59" s="32"/>
    </row>
    <row r="60" spans="2:47" s="1" customFormat="1" ht="10.35" customHeight="1">
      <c r="B60" s="32"/>
      <c r="I60" s="93"/>
      <c r="L60" s="32"/>
    </row>
    <row r="61" spans="2:47" s="1" customFormat="1" ht="29.25" customHeight="1">
      <c r="B61" s="32"/>
      <c r="C61" s="111" t="s">
        <v>94</v>
      </c>
      <c r="D61" s="102"/>
      <c r="E61" s="102"/>
      <c r="F61" s="102"/>
      <c r="G61" s="102"/>
      <c r="H61" s="102"/>
      <c r="I61" s="112"/>
      <c r="J61" s="113" t="s">
        <v>95</v>
      </c>
      <c r="K61" s="102"/>
      <c r="L61" s="32"/>
    </row>
    <row r="62" spans="2:47" s="1" customFormat="1" ht="10.35" customHeight="1">
      <c r="B62" s="32"/>
      <c r="I62" s="93"/>
      <c r="L62" s="32"/>
    </row>
    <row r="63" spans="2:47" s="1" customFormat="1" ht="22.9" customHeight="1">
      <c r="B63" s="32"/>
      <c r="C63" s="114" t="s">
        <v>72</v>
      </c>
      <c r="I63" s="93"/>
      <c r="J63" s="62">
        <f>J100</f>
        <v>0</v>
      </c>
      <c r="L63" s="32"/>
      <c r="AU63" s="18" t="s">
        <v>96</v>
      </c>
    </row>
    <row r="64" spans="2:47" s="8" customFormat="1" ht="24.95" customHeight="1">
      <c r="B64" s="115"/>
      <c r="D64" s="116" t="s">
        <v>160</v>
      </c>
      <c r="E64" s="117"/>
      <c r="F64" s="117"/>
      <c r="G64" s="117"/>
      <c r="H64" s="117"/>
      <c r="I64" s="118"/>
      <c r="J64" s="119">
        <f>J101</f>
        <v>0</v>
      </c>
      <c r="L64" s="115"/>
    </row>
    <row r="65" spans="2:12" s="9" customFormat="1" ht="19.899999999999999" customHeight="1">
      <c r="B65" s="120"/>
      <c r="D65" s="121" t="s">
        <v>161</v>
      </c>
      <c r="E65" s="122"/>
      <c r="F65" s="122"/>
      <c r="G65" s="122"/>
      <c r="H65" s="122"/>
      <c r="I65" s="123"/>
      <c r="J65" s="124">
        <f>J102</f>
        <v>0</v>
      </c>
      <c r="L65" s="120"/>
    </row>
    <row r="66" spans="2:12" s="9" customFormat="1" ht="19.899999999999999" customHeight="1">
      <c r="B66" s="120"/>
      <c r="D66" s="121" t="s">
        <v>162</v>
      </c>
      <c r="E66" s="122"/>
      <c r="F66" s="122"/>
      <c r="G66" s="122"/>
      <c r="H66" s="122"/>
      <c r="I66" s="123"/>
      <c r="J66" s="124">
        <f>J107</f>
        <v>0</v>
      </c>
      <c r="L66" s="120"/>
    </row>
    <row r="67" spans="2:12" s="9" customFormat="1" ht="19.899999999999999" customHeight="1">
      <c r="B67" s="120"/>
      <c r="D67" s="121" t="s">
        <v>163</v>
      </c>
      <c r="E67" s="122"/>
      <c r="F67" s="122"/>
      <c r="G67" s="122"/>
      <c r="H67" s="122"/>
      <c r="I67" s="123"/>
      <c r="J67" s="124">
        <f>J122</f>
        <v>0</v>
      </c>
      <c r="L67" s="120"/>
    </row>
    <row r="68" spans="2:12" s="9" customFormat="1" ht="19.899999999999999" customHeight="1">
      <c r="B68" s="120"/>
      <c r="D68" s="121" t="s">
        <v>164</v>
      </c>
      <c r="E68" s="122"/>
      <c r="F68" s="122"/>
      <c r="G68" s="122"/>
      <c r="H68" s="122"/>
      <c r="I68" s="123"/>
      <c r="J68" s="124">
        <f>J426</f>
        <v>0</v>
      </c>
      <c r="L68" s="120"/>
    </row>
    <row r="69" spans="2:12" s="9" customFormat="1" ht="19.899999999999999" customHeight="1">
      <c r="B69" s="120"/>
      <c r="D69" s="121" t="s">
        <v>165</v>
      </c>
      <c r="E69" s="122"/>
      <c r="F69" s="122"/>
      <c r="G69" s="122"/>
      <c r="H69" s="122"/>
      <c r="I69" s="123"/>
      <c r="J69" s="124">
        <f>J429</f>
        <v>0</v>
      </c>
      <c r="L69" s="120"/>
    </row>
    <row r="70" spans="2:12" s="9" customFormat="1" ht="19.899999999999999" customHeight="1">
      <c r="B70" s="120"/>
      <c r="D70" s="121" t="s">
        <v>166</v>
      </c>
      <c r="E70" s="122"/>
      <c r="F70" s="122"/>
      <c r="G70" s="122"/>
      <c r="H70" s="122"/>
      <c r="I70" s="123"/>
      <c r="J70" s="124">
        <f>J532</f>
        <v>0</v>
      </c>
      <c r="L70" s="120"/>
    </row>
    <row r="71" spans="2:12" s="9" customFormat="1" ht="19.899999999999999" customHeight="1">
      <c r="B71" s="120"/>
      <c r="D71" s="121" t="s">
        <v>167</v>
      </c>
      <c r="E71" s="122"/>
      <c r="F71" s="122"/>
      <c r="G71" s="122"/>
      <c r="H71" s="122"/>
      <c r="I71" s="123"/>
      <c r="J71" s="124">
        <f>J538</f>
        <v>0</v>
      </c>
      <c r="L71" s="120"/>
    </row>
    <row r="72" spans="2:12" s="8" customFormat="1" ht="24.95" customHeight="1">
      <c r="B72" s="115"/>
      <c r="D72" s="116" t="s">
        <v>168</v>
      </c>
      <c r="E72" s="117"/>
      <c r="F72" s="117"/>
      <c r="G72" s="117"/>
      <c r="H72" s="117"/>
      <c r="I72" s="118"/>
      <c r="J72" s="119">
        <f>J540</f>
        <v>0</v>
      </c>
      <c r="L72" s="115"/>
    </row>
    <row r="73" spans="2:12" s="9" customFormat="1" ht="19.899999999999999" customHeight="1">
      <c r="B73" s="120"/>
      <c r="D73" s="121" t="s">
        <v>169</v>
      </c>
      <c r="E73" s="122"/>
      <c r="F73" s="122"/>
      <c r="G73" s="122"/>
      <c r="H73" s="122"/>
      <c r="I73" s="123"/>
      <c r="J73" s="124">
        <f>J541</f>
        <v>0</v>
      </c>
      <c r="L73" s="120"/>
    </row>
    <row r="74" spans="2:12" s="9" customFormat="1" ht="19.899999999999999" customHeight="1">
      <c r="B74" s="120"/>
      <c r="D74" s="121" t="s">
        <v>170</v>
      </c>
      <c r="E74" s="122"/>
      <c r="F74" s="122"/>
      <c r="G74" s="122"/>
      <c r="H74" s="122"/>
      <c r="I74" s="123"/>
      <c r="J74" s="124">
        <f>J543</f>
        <v>0</v>
      </c>
      <c r="L74" s="120"/>
    </row>
    <row r="75" spans="2:12" s="9" customFormat="1" ht="19.899999999999999" customHeight="1">
      <c r="B75" s="120"/>
      <c r="D75" s="121" t="s">
        <v>171</v>
      </c>
      <c r="E75" s="122"/>
      <c r="F75" s="122"/>
      <c r="G75" s="122"/>
      <c r="H75" s="122"/>
      <c r="I75" s="123"/>
      <c r="J75" s="124">
        <f>J568</f>
        <v>0</v>
      </c>
      <c r="L75" s="120"/>
    </row>
    <row r="76" spans="2:12" s="9" customFormat="1" ht="19.899999999999999" customHeight="1">
      <c r="B76" s="120"/>
      <c r="D76" s="121" t="s">
        <v>172</v>
      </c>
      <c r="E76" s="122"/>
      <c r="F76" s="122"/>
      <c r="G76" s="122"/>
      <c r="H76" s="122"/>
      <c r="I76" s="123"/>
      <c r="J76" s="124">
        <f>J583</f>
        <v>0</v>
      </c>
      <c r="L76" s="120"/>
    </row>
    <row r="77" spans="2:12" s="8" customFormat="1" ht="24.95" customHeight="1">
      <c r="B77" s="115"/>
      <c r="D77" s="116" t="s">
        <v>173</v>
      </c>
      <c r="E77" s="117"/>
      <c r="F77" s="117"/>
      <c r="G77" s="117"/>
      <c r="H77" s="117"/>
      <c r="I77" s="118"/>
      <c r="J77" s="119">
        <f>J620</f>
        <v>0</v>
      </c>
      <c r="L77" s="115"/>
    </row>
    <row r="78" spans="2:12" s="9" customFormat="1" ht="19.899999999999999" customHeight="1">
      <c r="B78" s="120"/>
      <c r="D78" s="121" t="s">
        <v>174</v>
      </c>
      <c r="E78" s="122"/>
      <c r="F78" s="122"/>
      <c r="G78" s="122"/>
      <c r="H78" s="122"/>
      <c r="I78" s="123"/>
      <c r="J78" s="124">
        <f>J621</f>
        <v>0</v>
      </c>
      <c r="L78" s="120"/>
    </row>
    <row r="79" spans="2:12" s="1" customFormat="1" ht="21.75" customHeight="1">
      <c r="B79" s="32"/>
      <c r="I79" s="93"/>
      <c r="L79" s="32"/>
    </row>
    <row r="80" spans="2:12" s="1" customFormat="1" ht="6.95" customHeight="1">
      <c r="B80" s="41"/>
      <c r="C80" s="42"/>
      <c r="D80" s="42"/>
      <c r="E80" s="42"/>
      <c r="F80" s="42"/>
      <c r="G80" s="42"/>
      <c r="H80" s="42"/>
      <c r="I80" s="109"/>
      <c r="J80" s="42"/>
      <c r="K80" s="42"/>
      <c r="L80" s="32"/>
    </row>
    <row r="84" spans="2:12" s="1" customFormat="1" ht="6.95" customHeight="1">
      <c r="B84" s="43"/>
      <c r="C84" s="44"/>
      <c r="D84" s="44"/>
      <c r="E84" s="44"/>
      <c r="F84" s="44"/>
      <c r="G84" s="44"/>
      <c r="H84" s="44"/>
      <c r="I84" s="110"/>
      <c r="J84" s="44"/>
      <c r="K84" s="44"/>
      <c r="L84" s="32"/>
    </row>
    <row r="85" spans="2:12" s="1" customFormat="1" ht="24.95" customHeight="1">
      <c r="B85" s="32"/>
      <c r="C85" s="22" t="s">
        <v>101</v>
      </c>
      <c r="I85" s="93"/>
      <c r="L85" s="32"/>
    </row>
    <row r="86" spans="2:12" s="1" customFormat="1" ht="6.95" customHeight="1">
      <c r="B86" s="32"/>
      <c r="I86" s="93"/>
      <c r="L86" s="32"/>
    </row>
    <row r="87" spans="2:12" s="1" customFormat="1" ht="12" customHeight="1">
      <c r="B87" s="32"/>
      <c r="C87" s="27" t="s">
        <v>17</v>
      </c>
      <c r="I87" s="93"/>
      <c r="L87" s="32"/>
    </row>
    <row r="88" spans="2:12" s="1" customFormat="1" ht="16.350000000000001" customHeight="1">
      <c r="B88" s="32"/>
      <c r="E88" s="331" t="str">
        <f>E7</f>
        <v>ENERGETICKÉ ÚSPORY V AREÁLU DÍTĚ LOGISTIC S.R.O. - SKLADOVACÍ HALY (uznatelné náklady)</v>
      </c>
      <c r="F88" s="332"/>
      <c r="G88" s="332"/>
      <c r="H88" s="332"/>
      <c r="I88" s="93"/>
      <c r="L88" s="32"/>
    </row>
    <row r="89" spans="2:12" ht="12" customHeight="1">
      <c r="B89" s="21"/>
      <c r="C89" s="27" t="s">
        <v>92</v>
      </c>
      <c r="L89" s="21"/>
    </row>
    <row r="90" spans="2:12" s="1" customFormat="1" ht="16.350000000000001" customHeight="1">
      <c r="B90" s="32"/>
      <c r="E90" s="331" t="str">
        <f>E9</f>
        <v>SO-02 Stavební část - uznatelné položky</v>
      </c>
      <c r="F90" s="307"/>
      <c r="G90" s="307"/>
      <c r="H90" s="307"/>
      <c r="I90" s="93"/>
      <c r="L90" s="32"/>
    </row>
    <row r="91" spans="2:12" s="1" customFormat="1" ht="12" customHeight="1">
      <c r="B91" s="32"/>
      <c r="C91" s="27" t="s">
        <v>159</v>
      </c>
      <c r="I91" s="93"/>
      <c r="L91" s="32"/>
    </row>
    <row r="92" spans="2:12" s="1" customFormat="1" ht="16.350000000000001" customHeight="1">
      <c r="B92" s="32"/>
      <c r="E92" s="308" t="str">
        <f>E11</f>
        <v>SO-02.01. Fasáda - uznatelné položky</v>
      </c>
      <c r="F92" s="307"/>
      <c r="G92" s="307"/>
      <c r="H92" s="307"/>
      <c r="I92" s="93"/>
      <c r="L92" s="32"/>
    </row>
    <row r="93" spans="2:12" s="1" customFormat="1" ht="6.95" customHeight="1">
      <c r="B93" s="32"/>
      <c r="I93" s="93"/>
      <c r="L93" s="32"/>
    </row>
    <row r="94" spans="2:12" s="1" customFormat="1" ht="12" customHeight="1">
      <c r="B94" s="32"/>
      <c r="C94" s="27" t="s">
        <v>21</v>
      </c>
      <c r="F94" s="18" t="str">
        <f>F14</f>
        <v>Hradec Králové -Slezské předměstí</v>
      </c>
      <c r="I94" s="94" t="s">
        <v>23</v>
      </c>
      <c r="J94" s="48">
        <f>IF(J14="","",J14)</f>
        <v>43642</v>
      </c>
      <c r="L94" s="32"/>
    </row>
    <row r="95" spans="2:12" s="1" customFormat="1" ht="6.95" customHeight="1">
      <c r="B95" s="32"/>
      <c r="I95" s="93"/>
      <c r="L95" s="32"/>
    </row>
    <row r="96" spans="2:12" s="1" customFormat="1" ht="13.35" customHeight="1">
      <c r="B96" s="32"/>
      <c r="C96" s="27" t="s">
        <v>24</v>
      </c>
      <c r="F96" s="18" t="str">
        <f>E17</f>
        <v>Dítě Logistic s.r.o.,Bražecká 97,Náchod</v>
      </c>
      <c r="I96" s="94" t="s">
        <v>30</v>
      </c>
      <c r="J96" s="30" t="str">
        <f>E23</f>
        <v>Proxion s.r.o., Náchod</v>
      </c>
      <c r="L96" s="32"/>
    </row>
    <row r="97" spans="2:65" s="1" customFormat="1" ht="13.35" customHeight="1">
      <c r="B97" s="32"/>
      <c r="C97" s="27" t="s">
        <v>28</v>
      </c>
      <c r="F97" s="18" t="str">
        <f>IF(E20="","",E20)</f>
        <v>Vyplň údaj</v>
      </c>
      <c r="I97" s="94" t="s">
        <v>35</v>
      </c>
      <c r="J97" s="30" t="str">
        <f>E26</f>
        <v>Ivan mezera</v>
      </c>
      <c r="L97" s="32"/>
    </row>
    <row r="98" spans="2:65" s="1" customFormat="1" ht="10.35" customHeight="1">
      <c r="B98" s="32"/>
      <c r="I98" s="93"/>
      <c r="L98" s="32"/>
    </row>
    <row r="99" spans="2:65" s="10" customFormat="1" ht="29.25" customHeight="1">
      <c r="B99" s="125"/>
      <c r="C99" s="126" t="s">
        <v>102</v>
      </c>
      <c r="D99" s="127" t="s">
        <v>59</v>
      </c>
      <c r="E99" s="127" t="s">
        <v>55</v>
      </c>
      <c r="F99" s="127" t="s">
        <v>56</v>
      </c>
      <c r="G99" s="127" t="s">
        <v>103</v>
      </c>
      <c r="H99" s="127" t="s">
        <v>104</v>
      </c>
      <c r="I99" s="128" t="s">
        <v>105</v>
      </c>
      <c r="J99" s="129" t="s">
        <v>95</v>
      </c>
      <c r="K99" s="130" t="s">
        <v>106</v>
      </c>
      <c r="L99" s="125"/>
      <c r="M99" s="55" t="s">
        <v>3</v>
      </c>
      <c r="N99" s="56" t="s">
        <v>44</v>
      </c>
      <c r="O99" s="56" t="s">
        <v>107</v>
      </c>
      <c r="P99" s="56" t="s">
        <v>108</v>
      </c>
      <c r="Q99" s="56" t="s">
        <v>109</v>
      </c>
      <c r="R99" s="56" t="s">
        <v>110</v>
      </c>
      <c r="S99" s="56" t="s">
        <v>111</v>
      </c>
      <c r="T99" s="57" t="s">
        <v>112</v>
      </c>
    </row>
    <row r="100" spans="2:65" s="1" customFormat="1" ht="22.9" customHeight="1">
      <c r="B100" s="32"/>
      <c r="C100" s="60" t="s">
        <v>113</v>
      </c>
      <c r="I100" s="93"/>
      <c r="J100" s="131">
        <f>BK100</f>
        <v>0</v>
      </c>
      <c r="L100" s="32"/>
      <c r="M100" s="58"/>
      <c r="N100" s="49"/>
      <c r="O100" s="49"/>
      <c r="P100" s="132">
        <f>P101+P540+P620</f>
        <v>0</v>
      </c>
      <c r="Q100" s="49"/>
      <c r="R100" s="132">
        <f>R101+R540+R620</f>
        <v>106.99376184999998</v>
      </c>
      <c r="S100" s="49"/>
      <c r="T100" s="133">
        <f>T101+T540+T620</f>
        <v>50.853660900000008</v>
      </c>
      <c r="AT100" s="18" t="s">
        <v>73</v>
      </c>
      <c r="AU100" s="18" t="s">
        <v>96</v>
      </c>
      <c r="BK100" s="134">
        <f>BK101+BK540+BK620</f>
        <v>0</v>
      </c>
    </row>
    <row r="101" spans="2:65" s="11" customFormat="1" ht="25.9" customHeight="1">
      <c r="B101" s="135"/>
      <c r="D101" s="136" t="s">
        <v>73</v>
      </c>
      <c r="E101" s="137" t="s">
        <v>175</v>
      </c>
      <c r="F101" s="137" t="s">
        <v>176</v>
      </c>
      <c r="I101" s="138"/>
      <c r="J101" s="139">
        <f>BK101</f>
        <v>0</v>
      </c>
      <c r="L101" s="135"/>
      <c r="M101" s="140"/>
      <c r="N101" s="141"/>
      <c r="O101" s="141"/>
      <c r="P101" s="142">
        <f>P102+P107+P122+P426+P429+P532+P538</f>
        <v>0</v>
      </c>
      <c r="Q101" s="141"/>
      <c r="R101" s="142">
        <f>R102+R107+R122+R426+R429+R532+R538</f>
        <v>105.25487184999999</v>
      </c>
      <c r="S101" s="141"/>
      <c r="T101" s="143">
        <f>T102+T107+T122+T426+T429+T532+T538</f>
        <v>49.426702000000006</v>
      </c>
      <c r="AR101" s="136" t="s">
        <v>81</v>
      </c>
      <c r="AT101" s="144" t="s">
        <v>73</v>
      </c>
      <c r="AU101" s="144" t="s">
        <v>74</v>
      </c>
      <c r="AY101" s="136" t="s">
        <v>117</v>
      </c>
      <c r="BK101" s="145">
        <f>BK102+BK107+BK122+BK426+BK429+BK532+BK538</f>
        <v>0</v>
      </c>
    </row>
    <row r="102" spans="2:65" s="11" customFormat="1" ht="22.9" customHeight="1">
      <c r="B102" s="135"/>
      <c r="D102" s="136" t="s">
        <v>73</v>
      </c>
      <c r="E102" s="146" t="s">
        <v>81</v>
      </c>
      <c r="F102" s="146" t="s">
        <v>177</v>
      </c>
      <c r="I102" s="138"/>
      <c r="J102" s="147">
        <f>BK102</f>
        <v>0</v>
      </c>
      <c r="L102" s="135"/>
      <c r="M102" s="140"/>
      <c r="N102" s="141"/>
      <c r="O102" s="141"/>
      <c r="P102" s="142">
        <f>SUM(P103:P106)</f>
        <v>0</v>
      </c>
      <c r="Q102" s="141"/>
      <c r="R102" s="142">
        <f>SUM(R103:R106)</f>
        <v>0</v>
      </c>
      <c r="S102" s="141"/>
      <c r="T102" s="143">
        <f>SUM(T103:T106)</f>
        <v>3.06</v>
      </c>
      <c r="AR102" s="136" t="s">
        <v>81</v>
      </c>
      <c r="AT102" s="144" t="s">
        <v>73</v>
      </c>
      <c r="AU102" s="144" t="s">
        <v>81</v>
      </c>
      <c r="AY102" s="136" t="s">
        <v>117</v>
      </c>
      <c r="BK102" s="145">
        <f>SUM(BK103:BK106)</f>
        <v>0</v>
      </c>
    </row>
    <row r="103" spans="2:65" s="1" customFormat="1" ht="32.65" customHeight="1">
      <c r="B103" s="148"/>
      <c r="C103" s="149" t="s">
        <v>81</v>
      </c>
      <c r="D103" s="149" t="s">
        <v>120</v>
      </c>
      <c r="E103" s="150" t="s">
        <v>178</v>
      </c>
      <c r="F103" s="151" t="s">
        <v>179</v>
      </c>
      <c r="G103" s="152" t="s">
        <v>180</v>
      </c>
      <c r="H103" s="153">
        <v>12</v>
      </c>
      <c r="I103" s="154"/>
      <c r="J103" s="155">
        <f>ROUND(I103*H103,2)</f>
        <v>0</v>
      </c>
      <c r="K103" s="151" t="s">
        <v>131</v>
      </c>
      <c r="L103" s="32"/>
      <c r="M103" s="156" t="s">
        <v>3</v>
      </c>
      <c r="N103" s="157" t="s">
        <v>45</v>
      </c>
      <c r="O103" s="51"/>
      <c r="P103" s="158">
        <f>O103*H103</f>
        <v>0</v>
      </c>
      <c r="Q103" s="158">
        <v>0</v>
      </c>
      <c r="R103" s="158">
        <f>Q103*H103</f>
        <v>0</v>
      </c>
      <c r="S103" s="158">
        <v>0.255</v>
      </c>
      <c r="T103" s="159">
        <f>S103*H103</f>
        <v>3.06</v>
      </c>
      <c r="AR103" s="18" t="s">
        <v>181</v>
      </c>
      <c r="AT103" s="18" t="s">
        <v>120</v>
      </c>
      <c r="AU103" s="18" t="s">
        <v>83</v>
      </c>
      <c r="AY103" s="18" t="s">
        <v>117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18" t="s">
        <v>81</v>
      </c>
      <c r="BK103" s="160">
        <f>ROUND(I103*H103,2)</f>
        <v>0</v>
      </c>
      <c r="BL103" s="18" t="s">
        <v>181</v>
      </c>
      <c r="BM103" s="18" t="s">
        <v>182</v>
      </c>
    </row>
    <row r="104" spans="2:65" s="1" customFormat="1" ht="21.75" customHeight="1">
      <c r="B104" s="148"/>
      <c r="C104" s="149" t="s">
        <v>83</v>
      </c>
      <c r="D104" s="149" t="s">
        <v>120</v>
      </c>
      <c r="E104" s="150" t="s">
        <v>183</v>
      </c>
      <c r="F104" s="151" t="s">
        <v>184</v>
      </c>
      <c r="G104" s="152" t="s">
        <v>185</v>
      </c>
      <c r="H104" s="153">
        <v>9.6</v>
      </c>
      <c r="I104" s="154"/>
      <c r="J104" s="155">
        <f>ROUND(I104*H104,2)</f>
        <v>0</v>
      </c>
      <c r="K104" s="151" t="s">
        <v>131</v>
      </c>
      <c r="L104" s="32"/>
      <c r="M104" s="156" t="s">
        <v>3</v>
      </c>
      <c r="N104" s="157" t="s">
        <v>45</v>
      </c>
      <c r="O104" s="51"/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18" t="s">
        <v>181</v>
      </c>
      <c r="AT104" s="18" t="s">
        <v>120</v>
      </c>
      <c r="AU104" s="18" t="s">
        <v>83</v>
      </c>
      <c r="AY104" s="18" t="s">
        <v>117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18" t="s">
        <v>81</v>
      </c>
      <c r="BK104" s="160">
        <f>ROUND(I104*H104,2)</f>
        <v>0</v>
      </c>
      <c r="BL104" s="18" t="s">
        <v>181</v>
      </c>
      <c r="BM104" s="18" t="s">
        <v>186</v>
      </c>
    </row>
    <row r="105" spans="2:65" s="12" customFormat="1" ht="11.25">
      <c r="B105" s="168"/>
      <c r="D105" s="169" t="s">
        <v>187</v>
      </c>
      <c r="E105" s="170" t="s">
        <v>3</v>
      </c>
      <c r="F105" s="171" t="s">
        <v>188</v>
      </c>
      <c r="H105" s="172">
        <v>9.6</v>
      </c>
      <c r="I105" s="173"/>
      <c r="L105" s="168"/>
      <c r="M105" s="174"/>
      <c r="N105" s="175"/>
      <c r="O105" s="175"/>
      <c r="P105" s="175"/>
      <c r="Q105" s="175"/>
      <c r="R105" s="175"/>
      <c r="S105" s="175"/>
      <c r="T105" s="176"/>
      <c r="AT105" s="170" t="s">
        <v>187</v>
      </c>
      <c r="AU105" s="170" t="s">
        <v>83</v>
      </c>
      <c r="AV105" s="12" t="s">
        <v>83</v>
      </c>
      <c r="AW105" s="12" t="s">
        <v>34</v>
      </c>
      <c r="AX105" s="12" t="s">
        <v>81</v>
      </c>
      <c r="AY105" s="170" t="s">
        <v>117</v>
      </c>
    </row>
    <row r="106" spans="2:65" s="1" customFormat="1" ht="21.75" customHeight="1">
      <c r="B106" s="148"/>
      <c r="C106" s="149" t="s">
        <v>135</v>
      </c>
      <c r="D106" s="149" t="s">
        <v>120</v>
      </c>
      <c r="E106" s="150" t="s">
        <v>189</v>
      </c>
      <c r="F106" s="151" t="s">
        <v>190</v>
      </c>
      <c r="G106" s="152" t="s">
        <v>185</v>
      </c>
      <c r="H106" s="153">
        <v>9.6</v>
      </c>
      <c r="I106" s="154"/>
      <c r="J106" s="155">
        <f>ROUND(I106*H106,2)</f>
        <v>0</v>
      </c>
      <c r="K106" s="151" t="s">
        <v>131</v>
      </c>
      <c r="L106" s="32"/>
      <c r="M106" s="156" t="s">
        <v>3</v>
      </c>
      <c r="N106" s="157" t="s">
        <v>45</v>
      </c>
      <c r="O106" s="51"/>
      <c r="P106" s="158">
        <f>O106*H106</f>
        <v>0</v>
      </c>
      <c r="Q106" s="158">
        <v>0</v>
      </c>
      <c r="R106" s="158">
        <f>Q106*H106</f>
        <v>0</v>
      </c>
      <c r="S106" s="158">
        <v>0</v>
      </c>
      <c r="T106" s="159">
        <f>S106*H106</f>
        <v>0</v>
      </c>
      <c r="AR106" s="18" t="s">
        <v>181</v>
      </c>
      <c r="AT106" s="18" t="s">
        <v>120</v>
      </c>
      <c r="AU106" s="18" t="s">
        <v>83</v>
      </c>
      <c r="AY106" s="18" t="s">
        <v>117</v>
      </c>
      <c r="BE106" s="160">
        <f>IF(N106="základní",J106,0)</f>
        <v>0</v>
      </c>
      <c r="BF106" s="160">
        <f>IF(N106="snížená",J106,0)</f>
        <v>0</v>
      </c>
      <c r="BG106" s="160">
        <f>IF(N106="zákl. přenesená",J106,0)</f>
        <v>0</v>
      </c>
      <c r="BH106" s="160">
        <f>IF(N106="sníž. přenesená",J106,0)</f>
        <v>0</v>
      </c>
      <c r="BI106" s="160">
        <f>IF(N106="nulová",J106,0)</f>
        <v>0</v>
      </c>
      <c r="BJ106" s="18" t="s">
        <v>81</v>
      </c>
      <c r="BK106" s="160">
        <f>ROUND(I106*H106,2)</f>
        <v>0</v>
      </c>
      <c r="BL106" s="18" t="s">
        <v>181</v>
      </c>
      <c r="BM106" s="18" t="s">
        <v>191</v>
      </c>
    </row>
    <row r="107" spans="2:65" s="11" customFormat="1" ht="22.9" customHeight="1">
      <c r="B107" s="135"/>
      <c r="D107" s="136" t="s">
        <v>73</v>
      </c>
      <c r="E107" s="146" t="s">
        <v>135</v>
      </c>
      <c r="F107" s="146" t="s">
        <v>192</v>
      </c>
      <c r="I107" s="138"/>
      <c r="J107" s="147">
        <f>BK107</f>
        <v>0</v>
      </c>
      <c r="L107" s="135"/>
      <c r="M107" s="140"/>
      <c r="N107" s="141"/>
      <c r="O107" s="141"/>
      <c r="P107" s="142">
        <f>SUM(P108:P121)</f>
        <v>0</v>
      </c>
      <c r="Q107" s="141"/>
      <c r="R107" s="142">
        <f>SUM(R108:R121)</f>
        <v>28.495708670000003</v>
      </c>
      <c r="S107" s="141"/>
      <c r="T107" s="143">
        <f>SUM(T108:T121)</f>
        <v>0</v>
      </c>
      <c r="AR107" s="136" t="s">
        <v>81</v>
      </c>
      <c r="AT107" s="144" t="s">
        <v>73</v>
      </c>
      <c r="AU107" s="144" t="s">
        <v>81</v>
      </c>
      <c r="AY107" s="136" t="s">
        <v>117</v>
      </c>
      <c r="BK107" s="145">
        <f>SUM(BK108:BK121)</f>
        <v>0</v>
      </c>
    </row>
    <row r="108" spans="2:65" s="1" customFormat="1" ht="21.75" customHeight="1">
      <c r="B108" s="148"/>
      <c r="C108" s="149" t="s">
        <v>181</v>
      </c>
      <c r="D108" s="149" t="s">
        <v>120</v>
      </c>
      <c r="E108" s="150" t="s">
        <v>193</v>
      </c>
      <c r="F108" s="151" t="s">
        <v>194</v>
      </c>
      <c r="G108" s="152" t="s">
        <v>195</v>
      </c>
      <c r="H108" s="153">
        <v>1</v>
      </c>
      <c r="I108" s="154"/>
      <c r="J108" s="155">
        <f>ROUND(I108*H108,2)</f>
        <v>0</v>
      </c>
      <c r="K108" s="151" t="s">
        <v>131</v>
      </c>
      <c r="L108" s="32"/>
      <c r="M108" s="156" t="s">
        <v>3</v>
      </c>
      <c r="N108" s="157" t="s">
        <v>45</v>
      </c>
      <c r="O108" s="51"/>
      <c r="P108" s="158">
        <f>O108*H108</f>
        <v>0</v>
      </c>
      <c r="Q108" s="158">
        <v>9.7129999999999994E-2</v>
      </c>
      <c r="R108" s="158">
        <f>Q108*H108</f>
        <v>9.7129999999999994E-2</v>
      </c>
      <c r="S108" s="158">
        <v>0</v>
      </c>
      <c r="T108" s="159">
        <f>S108*H108</f>
        <v>0</v>
      </c>
      <c r="AR108" s="18" t="s">
        <v>181</v>
      </c>
      <c r="AT108" s="18" t="s">
        <v>120</v>
      </c>
      <c r="AU108" s="18" t="s">
        <v>83</v>
      </c>
      <c r="AY108" s="18" t="s">
        <v>117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8" t="s">
        <v>81</v>
      </c>
      <c r="BK108" s="160">
        <f>ROUND(I108*H108,2)</f>
        <v>0</v>
      </c>
      <c r="BL108" s="18" t="s">
        <v>181</v>
      </c>
      <c r="BM108" s="18" t="s">
        <v>196</v>
      </c>
    </row>
    <row r="109" spans="2:65" s="12" customFormat="1" ht="11.25">
      <c r="B109" s="168"/>
      <c r="D109" s="169" t="s">
        <v>187</v>
      </c>
      <c r="E109" s="170" t="s">
        <v>3</v>
      </c>
      <c r="F109" s="171" t="s">
        <v>197</v>
      </c>
      <c r="H109" s="172">
        <v>1</v>
      </c>
      <c r="I109" s="173"/>
      <c r="L109" s="168"/>
      <c r="M109" s="174"/>
      <c r="N109" s="175"/>
      <c r="O109" s="175"/>
      <c r="P109" s="175"/>
      <c r="Q109" s="175"/>
      <c r="R109" s="175"/>
      <c r="S109" s="175"/>
      <c r="T109" s="176"/>
      <c r="AT109" s="170" t="s">
        <v>187</v>
      </c>
      <c r="AU109" s="170" t="s">
        <v>83</v>
      </c>
      <c r="AV109" s="12" t="s">
        <v>83</v>
      </c>
      <c r="AW109" s="12" t="s">
        <v>34</v>
      </c>
      <c r="AX109" s="12" t="s">
        <v>81</v>
      </c>
      <c r="AY109" s="170" t="s">
        <v>117</v>
      </c>
    </row>
    <row r="110" spans="2:65" s="1" customFormat="1" ht="21.75" customHeight="1">
      <c r="B110" s="148"/>
      <c r="C110" s="149" t="s">
        <v>116</v>
      </c>
      <c r="D110" s="149" t="s">
        <v>120</v>
      </c>
      <c r="E110" s="150" t="s">
        <v>198</v>
      </c>
      <c r="F110" s="151" t="s">
        <v>199</v>
      </c>
      <c r="G110" s="152" t="s">
        <v>180</v>
      </c>
      <c r="H110" s="153">
        <v>135.72900000000001</v>
      </c>
      <c r="I110" s="154"/>
      <c r="J110" s="155">
        <f>ROUND(I110*H110,2)</f>
        <v>0</v>
      </c>
      <c r="K110" s="151" t="s">
        <v>131</v>
      </c>
      <c r="L110" s="32"/>
      <c r="M110" s="156" t="s">
        <v>3</v>
      </c>
      <c r="N110" s="157" t="s">
        <v>45</v>
      </c>
      <c r="O110" s="51"/>
      <c r="P110" s="158">
        <f>O110*H110</f>
        <v>0</v>
      </c>
      <c r="Q110" s="158">
        <v>0.20923</v>
      </c>
      <c r="R110" s="158">
        <f>Q110*H110</f>
        <v>28.398578670000003</v>
      </c>
      <c r="S110" s="158">
        <v>0</v>
      </c>
      <c r="T110" s="159">
        <f>S110*H110</f>
        <v>0</v>
      </c>
      <c r="AR110" s="18" t="s">
        <v>181</v>
      </c>
      <c r="AT110" s="18" t="s">
        <v>120</v>
      </c>
      <c r="AU110" s="18" t="s">
        <v>83</v>
      </c>
      <c r="AY110" s="18" t="s">
        <v>117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18" t="s">
        <v>81</v>
      </c>
      <c r="BK110" s="160">
        <f>ROUND(I110*H110,2)</f>
        <v>0</v>
      </c>
      <c r="BL110" s="18" t="s">
        <v>181</v>
      </c>
      <c r="BM110" s="18" t="s">
        <v>200</v>
      </c>
    </row>
    <row r="111" spans="2:65" s="13" customFormat="1" ht="11.25">
      <c r="B111" s="177"/>
      <c r="D111" s="169" t="s">
        <v>187</v>
      </c>
      <c r="E111" s="178" t="s">
        <v>3</v>
      </c>
      <c r="F111" s="179" t="s">
        <v>201</v>
      </c>
      <c r="H111" s="178" t="s">
        <v>3</v>
      </c>
      <c r="I111" s="180"/>
      <c r="L111" s="177"/>
      <c r="M111" s="181"/>
      <c r="N111" s="182"/>
      <c r="O111" s="182"/>
      <c r="P111" s="182"/>
      <c r="Q111" s="182"/>
      <c r="R111" s="182"/>
      <c r="S111" s="182"/>
      <c r="T111" s="183"/>
      <c r="AT111" s="178" t="s">
        <v>187</v>
      </c>
      <c r="AU111" s="178" t="s">
        <v>83</v>
      </c>
      <c r="AV111" s="13" t="s">
        <v>81</v>
      </c>
      <c r="AW111" s="13" t="s">
        <v>34</v>
      </c>
      <c r="AX111" s="13" t="s">
        <v>74</v>
      </c>
      <c r="AY111" s="178" t="s">
        <v>117</v>
      </c>
    </row>
    <row r="112" spans="2:65" s="13" customFormat="1" ht="11.25">
      <c r="B112" s="177"/>
      <c r="D112" s="169" t="s">
        <v>187</v>
      </c>
      <c r="E112" s="178" t="s">
        <v>3</v>
      </c>
      <c r="F112" s="179" t="s">
        <v>202</v>
      </c>
      <c r="H112" s="178" t="s">
        <v>3</v>
      </c>
      <c r="I112" s="180"/>
      <c r="L112" s="177"/>
      <c r="M112" s="181"/>
      <c r="N112" s="182"/>
      <c r="O112" s="182"/>
      <c r="P112" s="182"/>
      <c r="Q112" s="182"/>
      <c r="R112" s="182"/>
      <c r="S112" s="182"/>
      <c r="T112" s="183"/>
      <c r="AT112" s="178" t="s">
        <v>187</v>
      </c>
      <c r="AU112" s="178" t="s">
        <v>83</v>
      </c>
      <c r="AV112" s="13" t="s">
        <v>81</v>
      </c>
      <c r="AW112" s="13" t="s">
        <v>34</v>
      </c>
      <c r="AX112" s="13" t="s">
        <v>74</v>
      </c>
      <c r="AY112" s="178" t="s">
        <v>117</v>
      </c>
    </row>
    <row r="113" spans="2:65" s="12" customFormat="1" ht="11.25">
      <c r="B113" s="168"/>
      <c r="D113" s="169" t="s">
        <v>187</v>
      </c>
      <c r="E113" s="170" t="s">
        <v>3</v>
      </c>
      <c r="F113" s="171" t="s">
        <v>203</v>
      </c>
      <c r="H113" s="172">
        <v>31.152000000000001</v>
      </c>
      <c r="I113" s="173"/>
      <c r="L113" s="168"/>
      <c r="M113" s="174"/>
      <c r="N113" s="175"/>
      <c r="O113" s="175"/>
      <c r="P113" s="175"/>
      <c r="Q113" s="175"/>
      <c r="R113" s="175"/>
      <c r="S113" s="175"/>
      <c r="T113" s="176"/>
      <c r="AT113" s="170" t="s">
        <v>187</v>
      </c>
      <c r="AU113" s="170" t="s">
        <v>83</v>
      </c>
      <c r="AV113" s="12" t="s">
        <v>83</v>
      </c>
      <c r="AW113" s="12" t="s">
        <v>34</v>
      </c>
      <c r="AX113" s="12" t="s">
        <v>74</v>
      </c>
      <c r="AY113" s="170" t="s">
        <v>117</v>
      </c>
    </row>
    <row r="114" spans="2:65" s="12" customFormat="1" ht="11.25">
      <c r="B114" s="168"/>
      <c r="D114" s="169" t="s">
        <v>187</v>
      </c>
      <c r="E114" s="170" t="s">
        <v>3</v>
      </c>
      <c r="F114" s="171" t="s">
        <v>204</v>
      </c>
      <c r="H114" s="172">
        <v>10.728</v>
      </c>
      <c r="I114" s="173"/>
      <c r="L114" s="168"/>
      <c r="M114" s="174"/>
      <c r="N114" s="175"/>
      <c r="O114" s="175"/>
      <c r="P114" s="175"/>
      <c r="Q114" s="175"/>
      <c r="R114" s="175"/>
      <c r="S114" s="175"/>
      <c r="T114" s="176"/>
      <c r="AT114" s="170" t="s">
        <v>187</v>
      </c>
      <c r="AU114" s="170" t="s">
        <v>83</v>
      </c>
      <c r="AV114" s="12" t="s">
        <v>83</v>
      </c>
      <c r="AW114" s="12" t="s">
        <v>34</v>
      </c>
      <c r="AX114" s="12" t="s">
        <v>74</v>
      </c>
      <c r="AY114" s="170" t="s">
        <v>117</v>
      </c>
    </row>
    <row r="115" spans="2:65" s="12" customFormat="1" ht="11.25">
      <c r="B115" s="168"/>
      <c r="D115" s="169" t="s">
        <v>187</v>
      </c>
      <c r="E115" s="170" t="s">
        <v>3</v>
      </c>
      <c r="F115" s="171" t="s">
        <v>205</v>
      </c>
      <c r="H115" s="172">
        <v>7.4189999999999996</v>
      </c>
      <c r="I115" s="173"/>
      <c r="L115" s="168"/>
      <c r="M115" s="174"/>
      <c r="N115" s="175"/>
      <c r="O115" s="175"/>
      <c r="P115" s="175"/>
      <c r="Q115" s="175"/>
      <c r="R115" s="175"/>
      <c r="S115" s="175"/>
      <c r="T115" s="176"/>
      <c r="AT115" s="170" t="s">
        <v>187</v>
      </c>
      <c r="AU115" s="170" t="s">
        <v>83</v>
      </c>
      <c r="AV115" s="12" t="s">
        <v>83</v>
      </c>
      <c r="AW115" s="12" t="s">
        <v>34</v>
      </c>
      <c r="AX115" s="12" t="s">
        <v>74</v>
      </c>
      <c r="AY115" s="170" t="s">
        <v>117</v>
      </c>
    </row>
    <row r="116" spans="2:65" s="13" customFormat="1" ht="11.25">
      <c r="B116" s="177"/>
      <c r="D116" s="169" t="s">
        <v>187</v>
      </c>
      <c r="E116" s="178" t="s">
        <v>3</v>
      </c>
      <c r="F116" s="179" t="s">
        <v>206</v>
      </c>
      <c r="H116" s="178" t="s">
        <v>3</v>
      </c>
      <c r="I116" s="180"/>
      <c r="L116" s="177"/>
      <c r="M116" s="181"/>
      <c r="N116" s="182"/>
      <c r="O116" s="182"/>
      <c r="P116" s="182"/>
      <c r="Q116" s="182"/>
      <c r="R116" s="182"/>
      <c r="S116" s="182"/>
      <c r="T116" s="183"/>
      <c r="AT116" s="178" t="s">
        <v>187</v>
      </c>
      <c r="AU116" s="178" t="s">
        <v>83</v>
      </c>
      <c r="AV116" s="13" t="s">
        <v>81</v>
      </c>
      <c r="AW116" s="13" t="s">
        <v>34</v>
      </c>
      <c r="AX116" s="13" t="s">
        <v>74</v>
      </c>
      <c r="AY116" s="178" t="s">
        <v>117</v>
      </c>
    </row>
    <row r="117" spans="2:65" s="12" customFormat="1" ht="11.25">
      <c r="B117" s="168"/>
      <c r="D117" s="169" t="s">
        <v>187</v>
      </c>
      <c r="E117" s="170" t="s">
        <v>3</v>
      </c>
      <c r="F117" s="171" t="s">
        <v>207</v>
      </c>
      <c r="H117" s="172">
        <v>11.61</v>
      </c>
      <c r="I117" s="173"/>
      <c r="L117" s="168"/>
      <c r="M117" s="174"/>
      <c r="N117" s="175"/>
      <c r="O117" s="175"/>
      <c r="P117" s="175"/>
      <c r="Q117" s="175"/>
      <c r="R117" s="175"/>
      <c r="S117" s="175"/>
      <c r="T117" s="176"/>
      <c r="AT117" s="170" t="s">
        <v>187</v>
      </c>
      <c r="AU117" s="170" t="s">
        <v>83</v>
      </c>
      <c r="AV117" s="12" t="s">
        <v>83</v>
      </c>
      <c r="AW117" s="12" t="s">
        <v>34</v>
      </c>
      <c r="AX117" s="12" t="s">
        <v>74</v>
      </c>
      <c r="AY117" s="170" t="s">
        <v>117</v>
      </c>
    </row>
    <row r="118" spans="2:65" s="12" customFormat="1" ht="11.25">
      <c r="B118" s="168"/>
      <c r="D118" s="169" t="s">
        <v>187</v>
      </c>
      <c r="E118" s="170" t="s">
        <v>3</v>
      </c>
      <c r="F118" s="171" t="s">
        <v>208</v>
      </c>
      <c r="H118" s="172">
        <v>62.304000000000002</v>
      </c>
      <c r="I118" s="173"/>
      <c r="L118" s="168"/>
      <c r="M118" s="174"/>
      <c r="N118" s="175"/>
      <c r="O118" s="175"/>
      <c r="P118" s="175"/>
      <c r="Q118" s="175"/>
      <c r="R118" s="175"/>
      <c r="S118" s="175"/>
      <c r="T118" s="176"/>
      <c r="AT118" s="170" t="s">
        <v>187</v>
      </c>
      <c r="AU118" s="170" t="s">
        <v>83</v>
      </c>
      <c r="AV118" s="12" t="s">
        <v>83</v>
      </c>
      <c r="AW118" s="12" t="s">
        <v>34</v>
      </c>
      <c r="AX118" s="12" t="s">
        <v>74</v>
      </c>
      <c r="AY118" s="170" t="s">
        <v>117</v>
      </c>
    </row>
    <row r="119" spans="2:65" s="13" customFormat="1" ht="11.25">
      <c r="B119" s="177"/>
      <c r="D119" s="169" t="s">
        <v>187</v>
      </c>
      <c r="E119" s="178" t="s">
        <v>3</v>
      </c>
      <c r="F119" s="179" t="s">
        <v>209</v>
      </c>
      <c r="H119" s="178" t="s">
        <v>3</v>
      </c>
      <c r="I119" s="180"/>
      <c r="L119" s="177"/>
      <c r="M119" s="181"/>
      <c r="N119" s="182"/>
      <c r="O119" s="182"/>
      <c r="P119" s="182"/>
      <c r="Q119" s="182"/>
      <c r="R119" s="182"/>
      <c r="S119" s="182"/>
      <c r="T119" s="183"/>
      <c r="AT119" s="178" t="s">
        <v>187</v>
      </c>
      <c r="AU119" s="178" t="s">
        <v>83</v>
      </c>
      <c r="AV119" s="13" t="s">
        <v>81</v>
      </c>
      <c r="AW119" s="13" t="s">
        <v>34</v>
      </c>
      <c r="AX119" s="13" t="s">
        <v>74</v>
      </c>
      <c r="AY119" s="178" t="s">
        <v>117</v>
      </c>
    </row>
    <row r="120" spans="2:65" s="12" customFormat="1" ht="11.25">
      <c r="B120" s="168"/>
      <c r="D120" s="169" t="s">
        <v>187</v>
      </c>
      <c r="E120" s="170" t="s">
        <v>3</v>
      </c>
      <c r="F120" s="171" t="s">
        <v>210</v>
      </c>
      <c r="H120" s="172">
        <v>12.516</v>
      </c>
      <c r="I120" s="173"/>
      <c r="L120" s="168"/>
      <c r="M120" s="174"/>
      <c r="N120" s="175"/>
      <c r="O120" s="175"/>
      <c r="P120" s="175"/>
      <c r="Q120" s="175"/>
      <c r="R120" s="175"/>
      <c r="S120" s="175"/>
      <c r="T120" s="176"/>
      <c r="AT120" s="170" t="s">
        <v>187</v>
      </c>
      <c r="AU120" s="170" t="s">
        <v>83</v>
      </c>
      <c r="AV120" s="12" t="s">
        <v>83</v>
      </c>
      <c r="AW120" s="12" t="s">
        <v>34</v>
      </c>
      <c r="AX120" s="12" t="s">
        <v>74</v>
      </c>
      <c r="AY120" s="170" t="s">
        <v>117</v>
      </c>
    </row>
    <row r="121" spans="2:65" s="14" customFormat="1" ht="11.25">
      <c r="B121" s="184"/>
      <c r="D121" s="169" t="s">
        <v>187</v>
      </c>
      <c r="E121" s="185" t="s">
        <v>3</v>
      </c>
      <c r="F121" s="186" t="s">
        <v>211</v>
      </c>
      <c r="H121" s="187">
        <v>135.72900000000001</v>
      </c>
      <c r="I121" s="188"/>
      <c r="L121" s="184"/>
      <c r="M121" s="189"/>
      <c r="N121" s="190"/>
      <c r="O121" s="190"/>
      <c r="P121" s="190"/>
      <c r="Q121" s="190"/>
      <c r="R121" s="190"/>
      <c r="S121" s="190"/>
      <c r="T121" s="191"/>
      <c r="AT121" s="185" t="s">
        <v>187</v>
      </c>
      <c r="AU121" s="185" t="s">
        <v>83</v>
      </c>
      <c r="AV121" s="14" t="s">
        <v>181</v>
      </c>
      <c r="AW121" s="14" t="s">
        <v>34</v>
      </c>
      <c r="AX121" s="14" t="s">
        <v>81</v>
      </c>
      <c r="AY121" s="185" t="s">
        <v>117</v>
      </c>
    </row>
    <row r="122" spans="2:65" s="11" customFormat="1" ht="22.9" customHeight="1">
      <c r="B122" s="135"/>
      <c r="D122" s="136" t="s">
        <v>73</v>
      </c>
      <c r="E122" s="146" t="s">
        <v>212</v>
      </c>
      <c r="F122" s="146" t="s">
        <v>213</v>
      </c>
      <c r="I122" s="138"/>
      <c r="J122" s="147">
        <f>BK122</f>
        <v>0</v>
      </c>
      <c r="L122" s="135"/>
      <c r="M122" s="140"/>
      <c r="N122" s="141"/>
      <c r="O122" s="141"/>
      <c r="P122" s="142">
        <f>SUM(P123:P425)</f>
        <v>0</v>
      </c>
      <c r="Q122" s="141"/>
      <c r="R122" s="142">
        <f>SUM(R123:R425)</f>
        <v>76.628419239999985</v>
      </c>
      <c r="S122" s="141"/>
      <c r="T122" s="143">
        <f>SUM(T123:T425)</f>
        <v>0</v>
      </c>
      <c r="AR122" s="136" t="s">
        <v>81</v>
      </c>
      <c r="AT122" s="144" t="s">
        <v>73</v>
      </c>
      <c r="AU122" s="144" t="s">
        <v>81</v>
      </c>
      <c r="AY122" s="136" t="s">
        <v>117</v>
      </c>
      <c r="BK122" s="145">
        <f>SUM(BK123:BK425)</f>
        <v>0</v>
      </c>
    </row>
    <row r="123" spans="2:65" s="1" customFormat="1" ht="16.350000000000001" customHeight="1">
      <c r="B123" s="148"/>
      <c r="C123" s="149" t="s">
        <v>212</v>
      </c>
      <c r="D123" s="149" t="s">
        <v>120</v>
      </c>
      <c r="E123" s="150" t="s">
        <v>214</v>
      </c>
      <c r="F123" s="151" t="s">
        <v>215</v>
      </c>
      <c r="G123" s="152" t="s">
        <v>180</v>
      </c>
      <c r="H123" s="153">
        <v>287.21100000000001</v>
      </c>
      <c r="I123" s="154"/>
      <c r="J123" s="155">
        <f>ROUND(I123*H123,2)</f>
        <v>0</v>
      </c>
      <c r="K123" s="151" t="s">
        <v>216</v>
      </c>
      <c r="L123" s="32"/>
      <c r="M123" s="156" t="s">
        <v>3</v>
      </c>
      <c r="N123" s="157" t="s">
        <v>45</v>
      </c>
      <c r="O123" s="51"/>
      <c r="P123" s="158">
        <f>O123*H123</f>
        <v>0</v>
      </c>
      <c r="Q123" s="158">
        <v>3.2730000000000002E-2</v>
      </c>
      <c r="R123" s="158">
        <f>Q123*H123</f>
        <v>9.4004160300000006</v>
      </c>
      <c r="S123" s="158">
        <v>0</v>
      </c>
      <c r="T123" s="159">
        <f>S123*H123</f>
        <v>0</v>
      </c>
      <c r="AR123" s="18" t="s">
        <v>181</v>
      </c>
      <c r="AT123" s="18" t="s">
        <v>120</v>
      </c>
      <c r="AU123" s="18" t="s">
        <v>83</v>
      </c>
      <c r="AY123" s="18" t="s">
        <v>117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8" t="s">
        <v>81</v>
      </c>
      <c r="BK123" s="160">
        <f>ROUND(I123*H123,2)</f>
        <v>0</v>
      </c>
      <c r="BL123" s="18" t="s">
        <v>181</v>
      </c>
      <c r="BM123" s="18" t="s">
        <v>217</v>
      </c>
    </row>
    <row r="124" spans="2:65" s="12" customFormat="1" ht="11.25">
      <c r="B124" s="168"/>
      <c r="D124" s="169" t="s">
        <v>187</v>
      </c>
      <c r="E124" s="170" t="s">
        <v>3</v>
      </c>
      <c r="F124" s="171" t="s">
        <v>218</v>
      </c>
      <c r="H124" s="172">
        <v>287.21100000000001</v>
      </c>
      <c r="I124" s="173"/>
      <c r="L124" s="168"/>
      <c r="M124" s="174"/>
      <c r="N124" s="175"/>
      <c r="O124" s="175"/>
      <c r="P124" s="175"/>
      <c r="Q124" s="175"/>
      <c r="R124" s="175"/>
      <c r="S124" s="175"/>
      <c r="T124" s="176"/>
      <c r="AT124" s="170" t="s">
        <v>187</v>
      </c>
      <c r="AU124" s="170" t="s">
        <v>83</v>
      </c>
      <c r="AV124" s="12" t="s">
        <v>83</v>
      </c>
      <c r="AW124" s="12" t="s">
        <v>34</v>
      </c>
      <c r="AX124" s="12" t="s">
        <v>81</v>
      </c>
      <c r="AY124" s="170" t="s">
        <v>117</v>
      </c>
    </row>
    <row r="125" spans="2:65" s="1" customFormat="1" ht="21.75" customHeight="1">
      <c r="B125" s="148"/>
      <c r="C125" s="149" t="s">
        <v>219</v>
      </c>
      <c r="D125" s="149" t="s">
        <v>120</v>
      </c>
      <c r="E125" s="150" t="s">
        <v>220</v>
      </c>
      <c r="F125" s="151" t="s">
        <v>221</v>
      </c>
      <c r="G125" s="152" t="s">
        <v>180</v>
      </c>
      <c r="H125" s="153">
        <v>135.72900000000001</v>
      </c>
      <c r="I125" s="154"/>
      <c r="J125" s="155">
        <f>ROUND(I125*H125,2)</f>
        <v>0</v>
      </c>
      <c r="K125" s="151" t="s">
        <v>131</v>
      </c>
      <c r="L125" s="32"/>
      <c r="M125" s="156" t="s">
        <v>3</v>
      </c>
      <c r="N125" s="157" t="s">
        <v>45</v>
      </c>
      <c r="O125" s="51"/>
      <c r="P125" s="158">
        <f>O125*H125</f>
        <v>0</v>
      </c>
      <c r="Q125" s="158">
        <v>1.8380000000000001E-2</v>
      </c>
      <c r="R125" s="158">
        <f>Q125*H125</f>
        <v>2.4946990200000001</v>
      </c>
      <c r="S125" s="158">
        <v>0</v>
      </c>
      <c r="T125" s="159">
        <f>S125*H125</f>
        <v>0</v>
      </c>
      <c r="AR125" s="18" t="s">
        <v>181</v>
      </c>
      <c r="AT125" s="18" t="s">
        <v>120</v>
      </c>
      <c r="AU125" s="18" t="s">
        <v>83</v>
      </c>
      <c r="AY125" s="18" t="s">
        <v>117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8" t="s">
        <v>81</v>
      </c>
      <c r="BK125" s="160">
        <f>ROUND(I125*H125,2)</f>
        <v>0</v>
      </c>
      <c r="BL125" s="18" t="s">
        <v>181</v>
      </c>
      <c r="BM125" s="18" t="s">
        <v>222</v>
      </c>
    </row>
    <row r="126" spans="2:65" s="13" customFormat="1" ht="11.25">
      <c r="B126" s="177"/>
      <c r="D126" s="169" t="s">
        <v>187</v>
      </c>
      <c r="E126" s="178" t="s">
        <v>3</v>
      </c>
      <c r="F126" s="179" t="s">
        <v>201</v>
      </c>
      <c r="H126" s="178" t="s">
        <v>3</v>
      </c>
      <c r="I126" s="180"/>
      <c r="L126" s="177"/>
      <c r="M126" s="181"/>
      <c r="N126" s="182"/>
      <c r="O126" s="182"/>
      <c r="P126" s="182"/>
      <c r="Q126" s="182"/>
      <c r="R126" s="182"/>
      <c r="S126" s="182"/>
      <c r="T126" s="183"/>
      <c r="AT126" s="178" t="s">
        <v>187</v>
      </c>
      <c r="AU126" s="178" t="s">
        <v>83</v>
      </c>
      <c r="AV126" s="13" t="s">
        <v>81</v>
      </c>
      <c r="AW126" s="13" t="s">
        <v>34</v>
      </c>
      <c r="AX126" s="13" t="s">
        <v>74</v>
      </c>
      <c r="AY126" s="178" t="s">
        <v>117</v>
      </c>
    </row>
    <row r="127" spans="2:65" s="13" customFormat="1" ht="11.25">
      <c r="B127" s="177"/>
      <c r="D127" s="169" t="s">
        <v>187</v>
      </c>
      <c r="E127" s="178" t="s">
        <v>3</v>
      </c>
      <c r="F127" s="179" t="s">
        <v>202</v>
      </c>
      <c r="H127" s="178" t="s">
        <v>3</v>
      </c>
      <c r="I127" s="180"/>
      <c r="L127" s="177"/>
      <c r="M127" s="181"/>
      <c r="N127" s="182"/>
      <c r="O127" s="182"/>
      <c r="P127" s="182"/>
      <c r="Q127" s="182"/>
      <c r="R127" s="182"/>
      <c r="S127" s="182"/>
      <c r="T127" s="183"/>
      <c r="AT127" s="178" t="s">
        <v>187</v>
      </c>
      <c r="AU127" s="178" t="s">
        <v>83</v>
      </c>
      <c r="AV127" s="13" t="s">
        <v>81</v>
      </c>
      <c r="AW127" s="13" t="s">
        <v>34</v>
      </c>
      <c r="AX127" s="13" t="s">
        <v>74</v>
      </c>
      <c r="AY127" s="178" t="s">
        <v>117</v>
      </c>
    </row>
    <row r="128" spans="2:65" s="12" customFormat="1" ht="11.25">
      <c r="B128" s="168"/>
      <c r="D128" s="169" t="s">
        <v>187</v>
      </c>
      <c r="E128" s="170" t="s">
        <v>3</v>
      </c>
      <c r="F128" s="171" t="s">
        <v>203</v>
      </c>
      <c r="H128" s="172">
        <v>31.152000000000001</v>
      </c>
      <c r="I128" s="173"/>
      <c r="L128" s="168"/>
      <c r="M128" s="174"/>
      <c r="N128" s="175"/>
      <c r="O128" s="175"/>
      <c r="P128" s="175"/>
      <c r="Q128" s="175"/>
      <c r="R128" s="175"/>
      <c r="S128" s="175"/>
      <c r="T128" s="176"/>
      <c r="AT128" s="170" t="s">
        <v>187</v>
      </c>
      <c r="AU128" s="170" t="s">
        <v>83</v>
      </c>
      <c r="AV128" s="12" t="s">
        <v>83</v>
      </c>
      <c r="AW128" s="12" t="s">
        <v>34</v>
      </c>
      <c r="AX128" s="12" t="s">
        <v>74</v>
      </c>
      <c r="AY128" s="170" t="s">
        <v>117</v>
      </c>
    </row>
    <row r="129" spans="2:65" s="12" customFormat="1" ht="11.25">
      <c r="B129" s="168"/>
      <c r="D129" s="169" t="s">
        <v>187</v>
      </c>
      <c r="E129" s="170" t="s">
        <v>3</v>
      </c>
      <c r="F129" s="171" t="s">
        <v>204</v>
      </c>
      <c r="H129" s="172">
        <v>10.728</v>
      </c>
      <c r="I129" s="173"/>
      <c r="L129" s="168"/>
      <c r="M129" s="174"/>
      <c r="N129" s="175"/>
      <c r="O129" s="175"/>
      <c r="P129" s="175"/>
      <c r="Q129" s="175"/>
      <c r="R129" s="175"/>
      <c r="S129" s="175"/>
      <c r="T129" s="176"/>
      <c r="AT129" s="170" t="s">
        <v>187</v>
      </c>
      <c r="AU129" s="170" t="s">
        <v>83</v>
      </c>
      <c r="AV129" s="12" t="s">
        <v>83</v>
      </c>
      <c r="AW129" s="12" t="s">
        <v>34</v>
      </c>
      <c r="AX129" s="12" t="s">
        <v>74</v>
      </c>
      <c r="AY129" s="170" t="s">
        <v>117</v>
      </c>
    </row>
    <row r="130" spans="2:65" s="12" customFormat="1" ht="11.25">
      <c r="B130" s="168"/>
      <c r="D130" s="169" t="s">
        <v>187</v>
      </c>
      <c r="E130" s="170" t="s">
        <v>3</v>
      </c>
      <c r="F130" s="171" t="s">
        <v>205</v>
      </c>
      <c r="H130" s="172">
        <v>7.4189999999999996</v>
      </c>
      <c r="I130" s="173"/>
      <c r="L130" s="168"/>
      <c r="M130" s="174"/>
      <c r="N130" s="175"/>
      <c r="O130" s="175"/>
      <c r="P130" s="175"/>
      <c r="Q130" s="175"/>
      <c r="R130" s="175"/>
      <c r="S130" s="175"/>
      <c r="T130" s="176"/>
      <c r="AT130" s="170" t="s">
        <v>187</v>
      </c>
      <c r="AU130" s="170" t="s">
        <v>83</v>
      </c>
      <c r="AV130" s="12" t="s">
        <v>83</v>
      </c>
      <c r="AW130" s="12" t="s">
        <v>34</v>
      </c>
      <c r="AX130" s="12" t="s">
        <v>74</v>
      </c>
      <c r="AY130" s="170" t="s">
        <v>117</v>
      </c>
    </row>
    <row r="131" spans="2:65" s="13" customFormat="1" ht="11.25">
      <c r="B131" s="177"/>
      <c r="D131" s="169" t="s">
        <v>187</v>
      </c>
      <c r="E131" s="178" t="s">
        <v>3</v>
      </c>
      <c r="F131" s="179" t="s">
        <v>206</v>
      </c>
      <c r="H131" s="178" t="s">
        <v>3</v>
      </c>
      <c r="I131" s="180"/>
      <c r="L131" s="177"/>
      <c r="M131" s="181"/>
      <c r="N131" s="182"/>
      <c r="O131" s="182"/>
      <c r="P131" s="182"/>
      <c r="Q131" s="182"/>
      <c r="R131" s="182"/>
      <c r="S131" s="182"/>
      <c r="T131" s="183"/>
      <c r="AT131" s="178" t="s">
        <v>187</v>
      </c>
      <c r="AU131" s="178" t="s">
        <v>83</v>
      </c>
      <c r="AV131" s="13" t="s">
        <v>81</v>
      </c>
      <c r="AW131" s="13" t="s">
        <v>34</v>
      </c>
      <c r="AX131" s="13" t="s">
        <v>74</v>
      </c>
      <c r="AY131" s="178" t="s">
        <v>117</v>
      </c>
    </row>
    <row r="132" spans="2:65" s="12" customFormat="1" ht="11.25">
      <c r="B132" s="168"/>
      <c r="D132" s="169" t="s">
        <v>187</v>
      </c>
      <c r="E132" s="170" t="s">
        <v>3</v>
      </c>
      <c r="F132" s="171" t="s">
        <v>207</v>
      </c>
      <c r="H132" s="172">
        <v>11.61</v>
      </c>
      <c r="I132" s="173"/>
      <c r="L132" s="168"/>
      <c r="M132" s="174"/>
      <c r="N132" s="175"/>
      <c r="O132" s="175"/>
      <c r="P132" s="175"/>
      <c r="Q132" s="175"/>
      <c r="R132" s="175"/>
      <c r="S132" s="175"/>
      <c r="T132" s="176"/>
      <c r="AT132" s="170" t="s">
        <v>187</v>
      </c>
      <c r="AU132" s="170" t="s">
        <v>83</v>
      </c>
      <c r="AV132" s="12" t="s">
        <v>83</v>
      </c>
      <c r="AW132" s="12" t="s">
        <v>34</v>
      </c>
      <c r="AX132" s="12" t="s">
        <v>74</v>
      </c>
      <c r="AY132" s="170" t="s">
        <v>117</v>
      </c>
    </row>
    <row r="133" spans="2:65" s="12" customFormat="1" ht="11.25">
      <c r="B133" s="168"/>
      <c r="D133" s="169" t="s">
        <v>187</v>
      </c>
      <c r="E133" s="170" t="s">
        <v>3</v>
      </c>
      <c r="F133" s="171" t="s">
        <v>208</v>
      </c>
      <c r="H133" s="172">
        <v>62.304000000000002</v>
      </c>
      <c r="I133" s="173"/>
      <c r="L133" s="168"/>
      <c r="M133" s="174"/>
      <c r="N133" s="175"/>
      <c r="O133" s="175"/>
      <c r="P133" s="175"/>
      <c r="Q133" s="175"/>
      <c r="R133" s="175"/>
      <c r="S133" s="175"/>
      <c r="T133" s="176"/>
      <c r="AT133" s="170" t="s">
        <v>187</v>
      </c>
      <c r="AU133" s="170" t="s">
        <v>83</v>
      </c>
      <c r="AV133" s="12" t="s">
        <v>83</v>
      </c>
      <c r="AW133" s="12" t="s">
        <v>34</v>
      </c>
      <c r="AX133" s="12" t="s">
        <v>74</v>
      </c>
      <c r="AY133" s="170" t="s">
        <v>117</v>
      </c>
    </row>
    <row r="134" spans="2:65" s="13" customFormat="1" ht="11.25">
      <c r="B134" s="177"/>
      <c r="D134" s="169" t="s">
        <v>187</v>
      </c>
      <c r="E134" s="178" t="s">
        <v>3</v>
      </c>
      <c r="F134" s="179" t="s">
        <v>209</v>
      </c>
      <c r="H134" s="178" t="s">
        <v>3</v>
      </c>
      <c r="I134" s="180"/>
      <c r="L134" s="177"/>
      <c r="M134" s="181"/>
      <c r="N134" s="182"/>
      <c r="O134" s="182"/>
      <c r="P134" s="182"/>
      <c r="Q134" s="182"/>
      <c r="R134" s="182"/>
      <c r="S134" s="182"/>
      <c r="T134" s="183"/>
      <c r="AT134" s="178" t="s">
        <v>187</v>
      </c>
      <c r="AU134" s="178" t="s">
        <v>83</v>
      </c>
      <c r="AV134" s="13" t="s">
        <v>81</v>
      </c>
      <c r="AW134" s="13" t="s">
        <v>34</v>
      </c>
      <c r="AX134" s="13" t="s">
        <v>74</v>
      </c>
      <c r="AY134" s="178" t="s">
        <v>117</v>
      </c>
    </row>
    <row r="135" spans="2:65" s="12" customFormat="1" ht="11.25">
      <c r="B135" s="168"/>
      <c r="D135" s="169" t="s">
        <v>187</v>
      </c>
      <c r="E135" s="170" t="s">
        <v>3</v>
      </c>
      <c r="F135" s="171" t="s">
        <v>210</v>
      </c>
      <c r="H135" s="172">
        <v>12.516</v>
      </c>
      <c r="I135" s="173"/>
      <c r="L135" s="168"/>
      <c r="M135" s="174"/>
      <c r="N135" s="175"/>
      <c r="O135" s="175"/>
      <c r="P135" s="175"/>
      <c r="Q135" s="175"/>
      <c r="R135" s="175"/>
      <c r="S135" s="175"/>
      <c r="T135" s="176"/>
      <c r="AT135" s="170" t="s">
        <v>187</v>
      </c>
      <c r="AU135" s="170" t="s">
        <v>83</v>
      </c>
      <c r="AV135" s="12" t="s">
        <v>83</v>
      </c>
      <c r="AW135" s="12" t="s">
        <v>34</v>
      </c>
      <c r="AX135" s="12" t="s">
        <v>74</v>
      </c>
      <c r="AY135" s="170" t="s">
        <v>117</v>
      </c>
    </row>
    <row r="136" spans="2:65" s="14" customFormat="1" ht="11.25">
      <c r="B136" s="184"/>
      <c r="D136" s="169" t="s">
        <v>187</v>
      </c>
      <c r="E136" s="185" t="s">
        <v>3</v>
      </c>
      <c r="F136" s="186" t="s">
        <v>211</v>
      </c>
      <c r="H136" s="187">
        <v>135.72900000000001</v>
      </c>
      <c r="I136" s="188"/>
      <c r="L136" s="184"/>
      <c r="M136" s="189"/>
      <c r="N136" s="190"/>
      <c r="O136" s="190"/>
      <c r="P136" s="190"/>
      <c r="Q136" s="190"/>
      <c r="R136" s="190"/>
      <c r="S136" s="190"/>
      <c r="T136" s="191"/>
      <c r="AT136" s="185" t="s">
        <v>187</v>
      </c>
      <c r="AU136" s="185" t="s">
        <v>83</v>
      </c>
      <c r="AV136" s="14" t="s">
        <v>181</v>
      </c>
      <c r="AW136" s="14" t="s">
        <v>34</v>
      </c>
      <c r="AX136" s="14" t="s">
        <v>81</v>
      </c>
      <c r="AY136" s="185" t="s">
        <v>117</v>
      </c>
    </row>
    <row r="137" spans="2:65" s="1" customFormat="1" ht="21.75" customHeight="1">
      <c r="B137" s="148"/>
      <c r="C137" s="149" t="s">
        <v>223</v>
      </c>
      <c r="D137" s="149" t="s">
        <v>120</v>
      </c>
      <c r="E137" s="150" t="s">
        <v>224</v>
      </c>
      <c r="F137" s="151" t="s">
        <v>225</v>
      </c>
      <c r="G137" s="152" t="s">
        <v>180</v>
      </c>
      <c r="H137" s="153">
        <v>2070.373</v>
      </c>
      <c r="I137" s="154"/>
      <c r="J137" s="155">
        <f>ROUND(I137*H137,2)</f>
        <v>0</v>
      </c>
      <c r="K137" s="151" t="s">
        <v>131</v>
      </c>
      <c r="L137" s="32"/>
      <c r="M137" s="156" t="s">
        <v>3</v>
      </c>
      <c r="N137" s="157" t="s">
        <v>45</v>
      </c>
      <c r="O137" s="51"/>
      <c r="P137" s="158">
        <f>O137*H137</f>
        <v>0</v>
      </c>
      <c r="Q137" s="158">
        <v>8.2500000000000004E-3</v>
      </c>
      <c r="R137" s="158">
        <f>Q137*H137</f>
        <v>17.080577250000001</v>
      </c>
      <c r="S137" s="158">
        <v>0</v>
      </c>
      <c r="T137" s="159">
        <f>S137*H137</f>
        <v>0</v>
      </c>
      <c r="AR137" s="18" t="s">
        <v>181</v>
      </c>
      <c r="AT137" s="18" t="s">
        <v>120</v>
      </c>
      <c r="AU137" s="18" t="s">
        <v>83</v>
      </c>
      <c r="AY137" s="18" t="s">
        <v>117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8" t="s">
        <v>81</v>
      </c>
      <c r="BK137" s="160">
        <f>ROUND(I137*H137,2)</f>
        <v>0</v>
      </c>
      <c r="BL137" s="18" t="s">
        <v>181</v>
      </c>
      <c r="BM137" s="18" t="s">
        <v>226</v>
      </c>
    </row>
    <row r="138" spans="2:65" s="13" customFormat="1" ht="11.25">
      <c r="B138" s="177"/>
      <c r="D138" s="169" t="s">
        <v>187</v>
      </c>
      <c r="E138" s="178" t="s">
        <v>3</v>
      </c>
      <c r="F138" s="179" t="s">
        <v>227</v>
      </c>
      <c r="H138" s="178" t="s">
        <v>3</v>
      </c>
      <c r="I138" s="180"/>
      <c r="L138" s="177"/>
      <c r="M138" s="181"/>
      <c r="N138" s="182"/>
      <c r="O138" s="182"/>
      <c r="P138" s="182"/>
      <c r="Q138" s="182"/>
      <c r="R138" s="182"/>
      <c r="S138" s="182"/>
      <c r="T138" s="183"/>
      <c r="AT138" s="178" t="s">
        <v>187</v>
      </c>
      <c r="AU138" s="178" t="s">
        <v>83</v>
      </c>
      <c r="AV138" s="13" t="s">
        <v>81</v>
      </c>
      <c r="AW138" s="13" t="s">
        <v>34</v>
      </c>
      <c r="AX138" s="13" t="s">
        <v>74</v>
      </c>
      <c r="AY138" s="178" t="s">
        <v>117</v>
      </c>
    </row>
    <row r="139" spans="2:65" s="13" customFormat="1" ht="11.25">
      <c r="B139" s="177"/>
      <c r="D139" s="169" t="s">
        <v>187</v>
      </c>
      <c r="E139" s="178" t="s">
        <v>3</v>
      </c>
      <c r="F139" s="179" t="s">
        <v>202</v>
      </c>
      <c r="H139" s="178" t="s">
        <v>3</v>
      </c>
      <c r="I139" s="180"/>
      <c r="L139" s="177"/>
      <c r="M139" s="181"/>
      <c r="N139" s="182"/>
      <c r="O139" s="182"/>
      <c r="P139" s="182"/>
      <c r="Q139" s="182"/>
      <c r="R139" s="182"/>
      <c r="S139" s="182"/>
      <c r="T139" s="183"/>
      <c r="AT139" s="178" t="s">
        <v>187</v>
      </c>
      <c r="AU139" s="178" t="s">
        <v>83</v>
      </c>
      <c r="AV139" s="13" t="s">
        <v>81</v>
      </c>
      <c r="AW139" s="13" t="s">
        <v>34</v>
      </c>
      <c r="AX139" s="13" t="s">
        <v>74</v>
      </c>
      <c r="AY139" s="178" t="s">
        <v>117</v>
      </c>
    </row>
    <row r="140" spans="2:65" s="12" customFormat="1" ht="11.25">
      <c r="B140" s="168"/>
      <c r="D140" s="169" t="s">
        <v>187</v>
      </c>
      <c r="E140" s="170" t="s">
        <v>3</v>
      </c>
      <c r="F140" s="171" t="s">
        <v>228</v>
      </c>
      <c r="H140" s="172">
        <v>22.504999999999999</v>
      </c>
      <c r="I140" s="173"/>
      <c r="L140" s="168"/>
      <c r="M140" s="174"/>
      <c r="N140" s="175"/>
      <c r="O140" s="175"/>
      <c r="P140" s="175"/>
      <c r="Q140" s="175"/>
      <c r="R140" s="175"/>
      <c r="S140" s="175"/>
      <c r="T140" s="176"/>
      <c r="AT140" s="170" t="s">
        <v>187</v>
      </c>
      <c r="AU140" s="170" t="s">
        <v>83</v>
      </c>
      <c r="AV140" s="12" t="s">
        <v>83</v>
      </c>
      <c r="AW140" s="12" t="s">
        <v>34</v>
      </c>
      <c r="AX140" s="12" t="s">
        <v>74</v>
      </c>
      <c r="AY140" s="170" t="s">
        <v>117</v>
      </c>
    </row>
    <row r="141" spans="2:65" s="12" customFormat="1" ht="11.25">
      <c r="B141" s="168"/>
      <c r="D141" s="169" t="s">
        <v>187</v>
      </c>
      <c r="E141" s="170" t="s">
        <v>3</v>
      </c>
      <c r="F141" s="171" t="s">
        <v>229</v>
      </c>
      <c r="H141" s="172">
        <v>-7.11</v>
      </c>
      <c r="I141" s="173"/>
      <c r="L141" s="168"/>
      <c r="M141" s="174"/>
      <c r="N141" s="175"/>
      <c r="O141" s="175"/>
      <c r="P141" s="175"/>
      <c r="Q141" s="175"/>
      <c r="R141" s="175"/>
      <c r="S141" s="175"/>
      <c r="T141" s="176"/>
      <c r="AT141" s="170" t="s">
        <v>187</v>
      </c>
      <c r="AU141" s="170" t="s">
        <v>83</v>
      </c>
      <c r="AV141" s="12" t="s">
        <v>83</v>
      </c>
      <c r="AW141" s="12" t="s">
        <v>34</v>
      </c>
      <c r="AX141" s="12" t="s">
        <v>74</v>
      </c>
      <c r="AY141" s="170" t="s">
        <v>117</v>
      </c>
    </row>
    <row r="142" spans="2:65" s="12" customFormat="1" ht="11.25">
      <c r="B142" s="168"/>
      <c r="D142" s="169" t="s">
        <v>187</v>
      </c>
      <c r="E142" s="170" t="s">
        <v>3</v>
      </c>
      <c r="F142" s="171" t="s">
        <v>230</v>
      </c>
      <c r="H142" s="172">
        <v>20.699000000000002</v>
      </c>
      <c r="I142" s="173"/>
      <c r="L142" s="168"/>
      <c r="M142" s="174"/>
      <c r="N142" s="175"/>
      <c r="O142" s="175"/>
      <c r="P142" s="175"/>
      <c r="Q142" s="175"/>
      <c r="R142" s="175"/>
      <c r="S142" s="175"/>
      <c r="T142" s="176"/>
      <c r="AT142" s="170" t="s">
        <v>187</v>
      </c>
      <c r="AU142" s="170" t="s">
        <v>83</v>
      </c>
      <c r="AV142" s="12" t="s">
        <v>83</v>
      </c>
      <c r="AW142" s="12" t="s">
        <v>34</v>
      </c>
      <c r="AX142" s="12" t="s">
        <v>74</v>
      </c>
      <c r="AY142" s="170" t="s">
        <v>117</v>
      </c>
    </row>
    <row r="143" spans="2:65" s="12" customFormat="1" ht="11.25">
      <c r="B143" s="168"/>
      <c r="D143" s="169" t="s">
        <v>187</v>
      </c>
      <c r="E143" s="170" t="s">
        <v>3</v>
      </c>
      <c r="F143" s="171" t="s">
        <v>231</v>
      </c>
      <c r="H143" s="172">
        <v>3.6</v>
      </c>
      <c r="I143" s="173"/>
      <c r="L143" s="168"/>
      <c r="M143" s="174"/>
      <c r="N143" s="175"/>
      <c r="O143" s="175"/>
      <c r="P143" s="175"/>
      <c r="Q143" s="175"/>
      <c r="R143" s="175"/>
      <c r="S143" s="175"/>
      <c r="T143" s="176"/>
      <c r="AT143" s="170" t="s">
        <v>187</v>
      </c>
      <c r="AU143" s="170" t="s">
        <v>83</v>
      </c>
      <c r="AV143" s="12" t="s">
        <v>83</v>
      </c>
      <c r="AW143" s="12" t="s">
        <v>34</v>
      </c>
      <c r="AX143" s="12" t="s">
        <v>74</v>
      </c>
      <c r="AY143" s="170" t="s">
        <v>117</v>
      </c>
    </row>
    <row r="144" spans="2:65" s="12" customFormat="1" ht="11.25">
      <c r="B144" s="168"/>
      <c r="D144" s="169" t="s">
        <v>187</v>
      </c>
      <c r="E144" s="170" t="s">
        <v>3</v>
      </c>
      <c r="F144" s="171" t="s">
        <v>232</v>
      </c>
      <c r="H144" s="172">
        <v>-4.9909999999999997</v>
      </c>
      <c r="I144" s="173"/>
      <c r="L144" s="168"/>
      <c r="M144" s="174"/>
      <c r="N144" s="175"/>
      <c r="O144" s="175"/>
      <c r="P144" s="175"/>
      <c r="Q144" s="175"/>
      <c r="R144" s="175"/>
      <c r="S144" s="175"/>
      <c r="T144" s="176"/>
      <c r="AT144" s="170" t="s">
        <v>187</v>
      </c>
      <c r="AU144" s="170" t="s">
        <v>83</v>
      </c>
      <c r="AV144" s="12" t="s">
        <v>83</v>
      </c>
      <c r="AW144" s="12" t="s">
        <v>34</v>
      </c>
      <c r="AX144" s="12" t="s">
        <v>74</v>
      </c>
      <c r="AY144" s="170" t="s">
        <v>117</v>
      </c>
    </row>
    <row r="145" spans="2:51" s="12" customFormat="1" ht="11.25">
      <c r="B145" s="168"/>
      <c r="D145" s="169" t="s">
        <v>187</v>
      </c>
      <c r="E145" s="170" t="s">
        <v>3</v>
      </c>
      <c r="F145" s="171" t="s">
        <v>233</v>
      </c>
      <c r="H145" s="172">
        <v>13.83</v>
      </c>
      <c r="I145" s="173"/>
      <c r="L145" s="168"/>
      <c r="M145" s="174"/>
      <c r="N145" s="175"/>
      <c r="O145" s="175"/>
      <c r="P145" s="175"/>
      <c r="Q145" s="175"/>
      <c r="R145" s="175"/>
      <c r="S145" s="175"/>
      <c r="T145" s="176"/>
      <c r="AT145" s="170" t="s">
        <v>187</v>
      </c>
      <c r="AU145" s="170" t="s">
        <v>83</v>
      </c>
      <c r="AV145" s="12" t="s">
        <v>83</v>
      </c>
      <c r="AW145" s="12" t="s">
        <v>34</v>
      </c>
      <c r="AX145" s="12" t="s">
        <v>74</v>
      </c>
      <c r="AY145" s="170" t="s">
        <v>117</v>
      </c>
    </row>
    <row r="146" spans="2:51" s="12" customFormat="1" ht="11.25">
      <c r="B146" s="168"/>
      <c r="D146" s="169" t="s">
        <v>187</v>
      </c>
      <c r="E146" s="170" t="s">
        <v>3</v>
      </c>
      <c r="F146" s="171" t="s">
        <v>234</v>
      </c>
      <c r="H146" s="172">
        <v>-3</v>
      </c>
      <c r="I146" s="173"/>
      <c r="L146" s="168"/>
      <c r="M146" s="174"/>
      <c r="N146" s="175"/>
      <c r="O146" s="175"/>
      <c r="P146" s="175"/>
      <c r="Q146" s="175"/>
      <c r="R146" s="175"/>
      <c r="S146" s="175"/>
      <c r="T146" s="176"/>
      <c r="AT146" s="170" t="s">
        <v>187</v>
      </c>
      <c r="AU146" s="170" t="s">
        <v>83</v>
      </c>
      <c r="AV146" s="12" t="s">
        <v>83</v>
      </c>
      <c r="AW146" s="12" t="s">
        <v>34</v>
      </c>
      <c r="AX146" s="12" t="s">
        <v>74</v>
      </c>
      <c r="AY146" s="170" t="s">
        <v>117</v>
      </c>
    </row>
    <row r="147" spans="2:51" s="13" customFormat="1" ht="11.25">
      <c r="B147" s="177"/>
      <c r="D147" s="169" t="s">
        <v>187</v>
      </c>
      <c r="E147" s="178" t="s">
        <v>3</v>
      </c>
      <c r="F147" s="179" t="s">
        <v>206</v>
      </c>
      <c r="H147" s="178" t="s">
        <v>3</v>
      </c>
      <c r="I147" s="180"/>
      <c r="L147" s="177"/>
      <c r="M147" s="181"/>
      <c r="N147" s="182"/>
      <c r="O147" s="182"/>
      <c r="P147" s="182"/>
      <c r="Q147" s="182"/>
      <c r="R147" s="182"/>
      <c r="S147" s="182"/>
      <c r="T147" s="183"/>
      <c r="AT147" s="178" t="s">
        <v>187</v>
      </c>
      <c r="AU147" s="178" t="s">
        <v>83</v>
      </c>
      <c r="AV147" s="13" t="s">
        <v>81</v>
      </c>
      <c r="AW147" s="13" t="s">
        <v>34</v>
      </c>
      <c r="AX147" s="13" t="s">
        <v>74</v>
      </c>
      <c r="AY147" s="178" t="s">
        <v>117</v>
      </c>
    </row>
    <row r="148" spans="2:51" s="12" customFormat="1" ht="11.25">
      <c r="B148" s="168"/>
      <c r="D148" s="169" t="s">
        <v>187</v>
      </c>
      <c r="E148" s="170" t="s">
        <v>3</v>
      </c>
      <c r="F148" s="171" t="s">
        <v>235</v>
      </c>
      <c r="H148" s="172">
        <v>61.88</v>
      </c>
      <c r="I148" s="173"/>
      <c r="L148" s="168"/>
      <c r="M148" s="174"/>
      <c r="N148" s="175"/>
      <c r="O148" s="175"/>
      <c r="P148" s="175"/>
      <c r="Q148" s="175"/>
      <c r="R148" s="175"/>
      <c r="S148" s="175"/>
      <c r="T148" s="176"/>
      <c r="AT148" s="170" t="s">
        <v>187</v>
      </c>
      <c r="AU148" s="170" t="s">
        <v>83</v>
      </c>
      <c r="AV148" s="12" t="s">
        <v>83</v>
      </c>
      <c r="AW148" s="12" t="s">
        <v>34</v>
      </c>
      <c r="AX148" s="12" t="s">
        <v>74</v>
      </c>
      <c r="AY148" s="170" t="s">
        <v>117</v>
      </c>
    </row>
    <row r="149" spans="2:51" s="12" customFormat="1" ht="11.25">
      <c r="B149" s="168"/>
      <c r="D149" s="169" t="s">
        <v>187</v>
      </c>
      <c r="E149" s="170" t="s">
        <v>3</v>
      </c>
      <c r="F149" s="171" t="s">
        <v>236</v>
      </c>
      <c r="H149" s="172">
        <v>3.339</v>
      </c>
      <c r="I149" s="173"/>
      <c r="L149" s="168"/>
      <c r="M149" s="174"/>
      <c r="N149" s="175"/>
      <c r="O149" s="175"/>
      <c r="P149" s="175"/>
      <c r="Q149" s="175"/>
      <c r="R149" s="175"/>
      <c r="S149" s="175"/>
      <c r="T149" s="176"/>
      <c r="AT149" s="170" t="s">
        <v>187</v>
      </c>
      <c r="AU149" s="170" t="s">
        <v>83</v>
      </c>
      <c r="AV149" s="12" t="s">
        <v>83</v>
      </c>
      <c r="AW149" s="12" t="s">
        <v>34</v>
      </c>
      <c r="AX149" s="12" t="s">
        <v>74</v>
      </c>
      <c r="AY149" s="170" t="s">
        <v>117</v>
      </c>
    </row>
    <row r="150" spans="2:51" s="13" customFormat="1" ht="11.25">
      <c r="B150" s="177"/>
      <c r="D150" s="169" t="s">
        <v>187</v>
      </c>
      <c r="E150" s="178" t="s">
        <v>3</v>
      </c>
      <c r="F150" s="179" t="s">
        <v>209</v>
      </c>
      <c r="H150" s="178" t="s">
        <v>3</v>
      </c>
      <c r="I150" s="180"/>
      <c r="L150" s="177"/>
      <c r="M150" s="181"/>
      <c r="N150" s="182"/>
      <c r="O150" s="182"/>
      <c r="P150" s="182"/>
      <c r="Q150" s="182"/>
      <c r="R150" s="182"/>
      <c r="S150" s="182"/>
      <c r="T150" s="183"/>
      <c r="AT150" s="178" t="s">
        <v>187</v>
      </c>
      <c r="AU150" s="178" t="s">
        <v>83</v>
      </c>
      <c r="AV150" s="13" t="s">
        <v>81</v>
      </c>
      <c r="AW150" s="13" t="s">
        <v>34</v>
      </c>
      <c r="AX150" s="13" t="s">
        <v>74</v>
      </c>
      <c r="AY150" s="178" t="s">
        <v>117</v>
      </c>
    </row>
    <row r="151" spans="2:51" s="12" customFormat="1" ht="11.25">
      <c r="B151" s="168"/>
      <c r="D151" s="169" t="s">
        <v>187</v>
      </c>
      <c r="E151" s="170" t="s">
        <v>3</v>
      </c>
      <c r="F151" s="171" t="s">
        <v>237</v>
      </c>
      <c r="H151" s="172">
        <v>22.757000000000001</v>
      </c>
      <c r="I151" s="173"/>
      <c r="L151" s="168"/>
      <c r="M151" s="174"/>
      <c r="N151" s="175"/>
      <c r="O151" s="175"/>
      <c r="P151" s="175"/>
      <c r="Q151" s="175"/>
      <c r="R151" s="175"/>
      <c r="S151" s="175"/>
      <c r="T151" s="176"/>
      <c r="AT151" s="170" t="s">
        <v>187</v>
      </c>
      <c r="AU151" s="170" t="s">
        <v>83</v>
      </c>
      <c r="AV151" s="12" t="s">
        <v>83</v>
      </c>
      <c r="AW151" s="12" t="s">
        <v>34</v>
      </c>
      <c r="AX151" s="12" t="s">
        <v>74</v>
      </c>
      <c r="AY151" s="170" t="s">
        <v>117</v>
      </c>
    </row>
    <row r="152" spans="2:51" s="12" customFormat="1" ht="11.25">
      <c r="B152" s="168"/>
      <c r="D152" s="169" t="s">
        <v>187</v>
      </c>
      <c r="E152" s="170" t="s">
        <v>3</v>
      </c>
      <c r="F152" s="171" t="s">
        <v>238</v>
      </c>
      <c r="H152" s="172">
        <v>-0.63</v>
      </c>
      <c r="I152" s="173"/>
      <c r="L152" s="168"/>
      <c r="M152" s="174"/>
      <c r="N152" s="175"/>
      <c r="O152" s="175"/>
      <c r="P152" s="175"/>
      <c r="Q152" s="175"/>
      <c r="R152" s="175"/>
      <c r="S152" s="175"/>
      <c r="T152" s="176"/>
      <c r="AT152" s="170" t="s">
        <v>187</v>
      </c>
      <c r="AU152" s="170" t="s">
        <v>83</v>
      </c>
      <c r="AV152" s="12" t="s">
        <v>83</v>
      </c>
      <c r="AW152" s="12" t="s">
        <v>34</v>
      </c>
      <c r="AX152" s="12" t="s">
        <v>74</v>
      </c>
      <c r="AY152" s="170" t="s">
        <v>117</v>
      </c>
    </row>
    <row r="153" spans="2:51" s="13" customFormat="1" ht="11.25">
      <c r="B153" s="177"/>
      <c r="D153" s="169" t="s">
        <v>187</v>
      </c>
      <c r="E153" s="178" t="s">
        <v>3</v>
      </c>
      <c r="F153" s="179" t="s">
        <v>239</v>
      </c>
      <c r="H153" s="178" t="s">
        <v>3</v>
      </c>
      <c r="I153" s="180"/>
      <c r="L153" s="177"/>
      <c r="M153" s="181"/>
      <c r="N153" s="182"/>
      <c r="O153" s="182"/>
      <c r="P153" s="182"/>
      <c r="Q153" s="182"/>
      <c r="R153" s="182"/>
      <c r="S153" s="182"/>
      <c r="T153" s="183"/>
      <c r="AT153" s="178" t="s">
        <v>187</v>
      </c>
      <c r="AU153" s="178" t="s">
        <v>83</v>
      </c>
      <c r="AV153" s="13" t="s">
        <v>81</v>
      </c>
      <c r="AW153" s="13" t="s">
        <v>34</v>
      </c>
      <c r="AX153" s="13" t="s">
        <v>74</v>
      </c>
      <c r="AY153" s="178" t="s">
        <v>117</v>
      </c>
    </row>
    <row r="154" spans="2:51" s="12" customFormat="1" ht="11.25">
      <c r="B154" s="168"/>
      <c r="D154" s="169" t="s">
        <v>187</v>
      </c>
      <c r="E154" s="170" t="s">
        <v>3</v>
      </c>
      <c r="F154" s="171" t="s">
        <v>237</v>
      </c>
      <c r="H154" s="172">
        <v>22.757000000000001</v>
      </c>
      <c r="I154" s="173"/>
      <c r="L154" s="168"/>
      <c r="M154" s="174"/>
      <c r="N154" s="175"/>
      <c r="O154" s="175"/>
      <c r="P154" s="175"/>
      <c r="Q154" s="175"/>
      <c r="R154" s="175"/>
      <c r="S154" s="175"/>
      <c r="T154" s="176"/>
      <c r="AT154" s="170" t="s">
        <v>187</v>
      </c>
      <c r="AU154" s="170" t="s">
        <v>83</v>
      </c>
      <c r="AV154" s="12" t="s">
        <v>83</v>
      </c>
      <c r="AW154" s="12" t="s">
        <v>34</v>
      </c>
      <c r="AX154" s="12" t="s">
        <v>74</v>
      </c>
      <c r="AY154" s="170" t="s">
        <v>117</v>
      </c>
    </row>
    <row r="155" spans="2:51" s="15" customFormat="1" ht="11.25">
      <c r="B155" s="192"/>
      <c r="D155" s="169" t="s">
        <v>187</v>
      </c>
      <c r="E155" s="193" t="s">
        <v>139</v>
      </c>
      <c r="F155" s="194" t="s">
        <v>240</v>
      </c>
      <c r="H155" s="195">
        <v>155.636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187</v>
      </c>
      <c r="AU155" s="193" t="s">
        <v>83</v>
      </c>
      <c r="AV155" s="15" t="s">
        <v>135</v>
      </c>
      <c r="AW155" s="15" t="s">
        <v>34</v>
      </c>
      <c r="AX155" s="15" t="s">
        <v>74</v>
      </c>
      <c r="AY155" s="193" t="s">
        <v>117</v>
      </c>
    </row>
    <row r="156" spans="2:51" s="12" customFormat="1" ht="11.25">
      <c r="B156" s="168"/>
      <c r="D156" s="169" t="s">
        <v>187</v>
      </c>
      <c r="E156" s="170" t="s">
        <v>3</v>
      </c>
      <c r="F156" s="171" t="s">
        <v>241</v>
      </c>
      <c r="H156" s="172">
        <v>386.18599999999998</v>
      </c>
      <c r="I156" s="173"/>
      <c r="L156" s="168"/>
      <c r="M156" s="174"/>
      <c r="N156" s="175"/>
      <c r="O156" s="175"/>
      <c r="P156" s="175"/>
      <c r="Q156" s="175"/>
      <c r="R156" s="175"/>
      <c r="S156" s="175"/>
      <c r="T156" s="176"/>
      <c r="AT156" s="170" t="s">
        <v>187</v>
      </c>
      <c r="AU156" s="170" t="s">
        <v>83</v>
      </c>
      <c r="AV156" s="12" t="s">
        <v>83</v>
      </c>
      <c r="AW156" s="12" t="s">
        <v>34</v>
      </c>
      <c r="AX156" s="12" t="s">
        <v>74</v>
      </c>
      <c r="AY156" s="170" t="s">
        <v>117</v>
      </c>
    </row>
    <row r="157" spans="2:51" s="12" customFormat="1" ht="11.25">
      <c r="B157" s="168"/>
      <c r="D157" s="169" t="s">
        <v>187</v>
      </c>
      <c r="E157" s="170" t="s">
        <v>3</v>
      </c>
      <c r="F157" s="171" t="s">
        <v>242</v>
      </c>
      <c r="H157" s="172">
        <v>89.57</v>
      </c>
      <c r="I157" s="173"/>
      <c r="L157" s="168"/>
      <c r="M157" s="174"/>
      <c r="N157" s="175"/>
      <c r="O157" s="175"/>
      <c r="P157" s="175"/>
      <c r="Q157" s="175"/>
      <c r="R157" s="175"/>
      <c r="S157" s="175"/>
      <c r="T157" s="176"/>
      <c r="AT157" s="170" t="s">
        <v>187</v>
      </c>
      <c r="AU157" s="170" t="s">
        <v>83</v>
      </c>
      <c r="AV157" s="12" t="s">
        <v>83</v>
      </c>
      <c r="AW157" s="12" t="s">
        <v>34</v>
      </c>
      <c r="AX157" s="12" t="s">
        <v>74</v>
      </c>
      <c r="AY157" s="170" t="s">
        <v>117</v>
      </c>
    </row>
    <row r="158" spans="2:51" s="12" customFormat="1" ht="11.25">
      <c r="B158" s="168"/>
      <c r="D158" s="169" t="s">
        <v>187</v>
      </c>
      <c r="E158" s="170" t="s">
        <v>3</v>
      </c>
      <c r="F158" s="171" t="s">
        <v>243</v>
      </c>
      <c r="H158" s="172">
        <v>227.09800000000001</v>
      </c>
      <c r="I158" s="173"/>
      <c r="L158" s="168"/>
      <c r="M158" s="174"/>
      <c r="N158" s="175"/>
      <c r="O158" s="175"/>
      <c r="P158" s="175"/>
      <c r="Q158" s="175"/>
      <c r="R158" s="175"/>
      <c r="S158" s="175"/>
      <c r="T158" s="176"/>
      <c r="AT158" s="170" t="s">
        <v>187</v>
      </c>
      <c r="AU158" s="170" t="s">
        <v>83</v>
      </c>
      <c r="AV158" s="12" t="s">
        <v>83</v>
      </c>
      <c r="AW158" s="12" t="s">
        <v>34</v>
      </c>
      <c r="AX158" s="12" t="s">
        <v>74</v>
      </c>
      <c r="AY158" s="170" t="s">
        <v>117</v>
      </c>
    </row>
    <row r="159" spans="2:51" s="12" customFormat="1" ht="11.25">
      <c r="B159" s="168"/>
      <c r="D159" s="169" t="s">
        <v>187</v>
      </c>
      <c r="E159" s="170" t="s">
        <v>3</v>
      </c>
      <c r="F159" s="171" t="s">
        <v>244</v>
      </c>
      <c r="H159" s="172">
        <v>29.431999999999999</v>
      </c>
      <c r="I159" s="173"/>
      <c r="L159" s="168"/>
      <c r="M159" s="174"/>
      <c r="N159" s="175"/>
      <c r="O159" s="175"/>
      <c r="P159" s="175"/>
      <c r="Q159" s="175"/>
      <c r="R159" s="175"/>
      <c r="S159" s="175"/>
      <c r="T159" s="176"/>
      <c r="AT159" s="170" t="s">
        <v>187</v>
      </c>
      <c r="AU159" s="170" t="s">
        <v>83</v>
      </c>
      <c r="AV159" s="12" t="s">
        <v>83</v>
      </c>
      <c r="AW159" s="12" t="s">
        <v>34</v>
      </c>
      <c r="AX159" s="12" t="s">
        <v>74</v>
      </c>
      <c r="AY159" s="170" t="s">
        <v>117</v>
      </c>
    </row>
    <row r="160" spans="2:51" s="12" customFormat="1" ht="11.25">
      <c r="B160" s="168"/>
      <c r="D160" s="169" t="s">
        <v>187</v>
      </c>
      <c r="E160" s="170" t="s">
        <v>3</v>
      </c>
      <c r="F160" s="171" t="s">
        <v>245</v>
      </c>
      <c r="H160" s="172">
        <v>105.523</v>
      </c>
      <c r="I160" s="173"/>
      <c r="L160" s="168"/>
      <c r="M160" s="174"/>
      <c r="N160" s="175"/>
      <c r="O160" s="175"/>
      <c r="P160" s="175"/>
      <c r="Q160" s="175"/>
      <c r="R160" s="175"/>
      <c r="S160" s="175"/>
      <c r="T160" s="176"/>
      <c r="AT160" s="170" t="s">
        <v>187</v>
      </c>
      <c r="AU160" s="170" t="s">
        <v>83</v>
      </c>
      <c r="AV160" s="12" t="s">
        <v>83</v>
      </c>
      <c r="AW160" s="12" t="s">
        <v>34</v>
      </c>
      <c r="AX160" s="12" t="s">
        <v>74</v>
      </c>
      <c r="AY160" s="170" t="s">
        <v>117</v>
      </c>
    </row>
    <row r="161" spans="2:51" s="12" customFormat="1" ht="11.25">
      <c r="B161" s="168"/>
      <c r="D161" s="169" t="s">
        <v>187</v>
      </c>
      <c r="E161" s="170" t="s">
        <v>3</v>
      </c>
      <c r="F161" s="171" t="s">
        <v>246</v>
      </c>
      <c r="H161" s="172">
        <v>8.7230000000000008</v>
      </c>
      <c r="I161" s="173"/>
      <c r="L161" s="168"/>
      <c r="M161" s="174"/>
      <c r="N161" s="175"/>
      <c r="O161" s="175"/>
      <c r="P161" s="175"/>
      <c r="Q161" s="175"/>
      <c r="R161" s="175"/>
      <c r="S161" s="175"/>
      <c r="T161" s="176"/>
      <c r="AT161" s="170" t="s">
        <v>187</v>
      </c>
      <c r="AU161" s="170" t="s">
        <v>83</v>
      </c>
      <c r="AV161" s="12" t="s">
        <v>83</v>
      </c>
      <c r="AW161" s="12" t="s">
        <v>34</v>
      </c>
      <c r="AX161" s="12" t="s">
        <v>74</v>
      </c>
      <c r="AY161" s="170" t="s">
        <v>117</v>
      </c>
    </row>
    <row r="162" spans="2:51" s="12" customFormat="1" ht="11.25">
      <c r="B162" s="168"/>
      <c r="D162" s="169" t="s">
        <v>187</v>
      </c>
      <c r="E162" s="170" t="s">
        <v>3</v>
      </c>
      <c r="F162" s="171" t="s">
        <v>247</v>
      </c>
      <c r="H162" s="172">
        <v>-31.86</v>
      </c>
      <c r="I162" s="173"/>
      <c r="L162" s="168"/>
      <c r="M162" s="174"/>
      <c r="N162" s="175"/>
      <c r="O162" s="175"/>
      <c r="P162" s="175"/>
      <c r="Q162" s="175"/>
      <c r="R162" s="175"/>
      <c r="S162" s="175"/>
      <c r="T162" s="176"/>
      <c r="AT162" s="170" t="s">
        <v>187</v>
      </c>
      <c r="AU162" s="170" t="s">
        <v>83</v>
      </c>
      <c r="AV162" s="12" t="s">
        <v>83</v>
      </c>
      <c r="AW162" s="12" t="s">
        <v>34</v>
      </c>
      <c r="AX162" s="12" t="s">
        <v>74</v>
      </c>
      <c r="AY162" s="170" t="s">
        <v>117</v>
      </c>
    </row>
    <row r="163" spans="2:51" s="12" customFormat="1" ht="11.25">
      <c r="B163" s="168"/>
      <c r="D163" s="169" t="s">
        <v>187</v>
      </c>
      <c r="E163" s="170" t="s">
        <v>3</v>
      </c>
      <c r="F163" s="171" t="s">
        <v>248</v>
      </c>
      <c r="H163" s="172">
        <v>-32.183999999999997</v>
      </c>
      <c r="I163" s="173"/>
      <c r="L163" s="168"/>
      <c r="M163" s="174"/>
      <c r="N163" s="175"/>
      <c r="O163" s="175"/>
      <c r="P163" s="175"/>
      <c r="Q163" s="175"/>
      <c r="R163" s="175"/>
      <c r="S163" s="175"/>
      <c r="T163" s="176"/>
      <c r="AT163" s="170" t="s">
        <v>187</v>
      </c>
      <c r="AU163" s="170" t="s">
        <v>83</v>
      </c>
      <c r="AV163" s="12" t="s">
        <v>83</v>
      </c>
      <c r="AW163" s="12" t="s">
        <v>34</v>
      </c>
      <c r="AX163" s="12" t="s">
        <v>74</v>
      </c>
      <c r="AY163" s="170" t="s">
        <v>117</v>
      </c>
    </row>
    <row r="164" spans="2:51" s="12" customFormat="1" ht="11.25">
      <c r="B164" s="168"/>
      <c r="D164" s="169" t="s">
        <v>187</v>
      </c>
      <c r="E164" s="170" t="s">
        <v>3</v>
      </c>
      <c r="F164" s="171" t="s">
        <v>249</v>
      </c>
      <c r="H164" s="172">
        <v>-29.501999999999999</v>
      </c>
      <c r="I164" s="173"/>
      <c r="L164" s="168"/>
      <c r="M164" s="174"/>
      <c r="N164" s="175"/>
      <c r="O164" s="175"/>
      <c r="P164" s="175"/>
      <c r="Q164" s="175"/>
      <c r="R164" s="175"/>
      <c r="S164" s="175"/>
      <c r="T164" s="176"/>
      <c r="AT164" s="170" t="s">
        <v>187</v>
      </c>
      <c r="AU164" s="170" t="s">
        <v>83</v>
      </c>
      <c r="AV164" s="12" t="s">
        <v>83</v>
      </c>
      <c r="AW164" s="12" t="s">
        <v>34</v>
      </c>
      <c r="AX164" s="12" t="s">
        <v>74</v>
      </c>
      <c r="AY164" s="170" t="s">
        <v>117</v>
      </c>
    </row>
    <row r="165" spans="2:51" s="12" customFormat="1" ht="11.25">
      <c r="B165" s="168"/>
      <c r="D165" s="169" t="s">
        <v>187</v>
      </c>
      <c r="E165" s="170" t="s">
        <v>3</v>
      </c>
      <c r="F165" s="171" t="s">
        <v>250</v>
      </c>
      <c r="H165" s="172">
        <v>-7.2450000000000001</v>
      </c>
      <c r="I165" s="173"/>
      <c r="L165" s="168"/>
      <c r="M165" s="174"/>
      <c r="N165" s="175"/>
      <c r="O165" s="175"/>
      <c r="P165" s="175"/>
      <c r="Q165" s="175"/>
      <c r="R165" s="175"/>
      <c r="S165" s="175"/>
      <c r="T165" s="176"/>
      <c r="AT165" s="170" t="s">
        <v>187</v>
      </c>
      <c r="AU165" s="170" t="s">
        <v>83</v>
      </c>
      <c r="AV165" s="12" t="s">
        <v>83</v>
      </c>
      <c r="AW165" s="12" t="s">
        <v>34</v>
      </c>
      <c r="AX165" s="12" t="s">
        <v>74</v>
      </c>
      <c r="AY165" s="170" t="s">
        <v>117</v>
      </c>
    </row>
    <row r="166" spans="2:51" s="12" customFormat="1" ht="11.25">
      <c r="B166" s="168"/>
      <c r="D166" s="169" t="s">
        <v>187</v>
      </c>
      <c r="E166" s="170" t="s">
        <v>3</v>
      </c>
      <c r="F166" s="171" t="s">
        <v>251</v>
      </c>
      <c r="H166" s="172">
        <v>-4.9880000000000004</v>
      </c>
      <c r="I166" s="173"/>
      <c r="L166" s="168"/>
      <c r="M166" s="174"/>
      <c r="N166" s="175"/>
      <c r="O166" s="175"/>
      <c r="P166" s="175"/>
      <c r="Q166" s="175"/>
      <c r="R166" s="175"/>
      <c r="S166" s="175"/>
      <c r="T166" s="176"/>
      <c r="AT166" s="170" t="s">
        <v>187</v>
      </c>
      <c r="AU166" s="170" t="s">
        <v>83</v>
      </c>
      <c r="AV166" s="12" t="s">
        <v>83</v>
      </c>
      <c r="AW166" s="12" t="s">
        <v>34</v>
      </c>
      <c r="AX166" s="12" t="s">
        <v>74</v>
      </c>
      <c r="AY166" s="170" t="s">
        <v>117</v>
      </c>
    </row>
    <row r="167" spans="2:51" s="12" customFormat="1" ht="11.25">
      <c r="B167" s="168"/>
      <c r="D167" s="169" t="s">
        <v>187</v>
      </c>
      <c r="E167" s="170" t="s">
        <v>3</v>
      </c>
      <c r="F167" s="171" t="s">
        <v>252</v>
      </c>
      <c r="H167" s="172">
        <v>-1.86</v>
      </c>
      <c r="I167" s="173"/>
      <c r="L167" s="168"/>
      <c r="M167" s="174"/>
      <c r="N167" s="175"/>
      <c r="O167" s="175"/>
      <c r="P167" s="175"/>
      <c r="Q167" s="175"/>
      <c r="R167" s="175"/>
      <c r="S167" s="175"/>
      <c r="T167" s="176"/>
      <c r="AT167" s="170" t="s">
        <v>187</v>
      </c>
      <c r="AU167" s="170" t="s">
        <v>83</v>
      </c>
      <c r="AV167" s="12" t="s">
        <v>83</v>
      </c>
      <c r="AW167" s="12" t="s">
        <v>34</v>
      </c>
      <c r="AX167" s="12" t="s">
        <v>74</v>
      </c>
      <c r="AY167" s="170" t="s">
        <v>117</v>
      </c>
    </row>
    <row r="168" spans="2:51" s="12" customFormat="1" ht="11.25">
      <c r="B168" s="168"/>
      <c r="D168" s="169" t="s">
        <v>187</v>
      </c>
      <c r="E168" s="170" t="s">
        <v>3</v>
      </c>
      <c r="F168" s="171" t="s">
        <v>253</v>
      </c>
      <c r="H168" s="172">
        <v>-20.646000000000001</v>
      </c>
      <c r="I168" s="173"/>
      <c r="L168" s="168"/>
      <c r="M168" s="174"/>
      <c r="N168" s="175"/>
      <c r="O168" s="175"/>
      <c r="P168" s="175"/>
      <c r="Q168" s="175"/>
      <c r="R168" s="175"/>
      <c r="S168" s="175"/>
      <c r="T168" s="176"/>
      <c r="AT168" s="170" t="s">
        <v>187</v>
      </c>
      <c r="AU168" s="170" t="s">
        <v>83</v>
      </c>
      <c r="AV168" s="12" t="s">
        <v>83</v>
      </c>
      <c r="AW168" s="12" t="s">
        <v>34</v>
      </c>
      <c r="AX168" s="12" t="s">
        <v>74</v>
      </c>
      <c r="AY168" s="170" t="s">
        <v>117</v>
      </c>
    </row>
    <row r="169" spans="2:51" s="12" customFormat="1" ht="11.25">
      <c r="B169" s="168"/>
      <c r="D169" s="169" t="s">
        <v>187</v>
      </c>
      <c r="E169" s="170" t="s">
        <v>3</v>
      </c>
      <c r="F169" s="171" t="s">
        <v>254</v>
      </c>
      <c r="H169" s="172">
        <v>-1.08</v>
      </c>
      <c r="I169" s="173"/>
      <c r="L169" s="168"/>
      <c r="M169" s="174"/>
      <c r="N169" s="175"/>
      <c r="O169" s="175"/>
      <c r="P169" s="175"/>
      <c r="Q169" s="175"/>
      <c r="R169" s="175"/>
      <c r="S169" s="175"/>
      <c r="T169" s="176"/>
      <c r="AT169" s="170" t="s">
        <v>187</v>
      </c>
      <c r="AU169" s="170" t="s">
        <v>83</v>
      </c>
      <c r="AV169" s="12" t="s">
        <v>83</v>
      </c>
      <c r="AW169" s="12" t="s">
        <v>34</v>
      </c>
      <c r="AX169" s="12" t="s">
        <v>74</v>
      </c>
      <c r="AY169" s="170" t="s">
        <v>117</v>
      </c>
    </row>
    <row r="170" spans="2:51" s="12" customFormat="1" ht="11.25">
      <c r="B170" s="168"/>
      <c r="D170" s="169" t="s">
        <v>187</v>
      </c>
      <c r="E170" s="170" t="s">
        <v>3</v>
      </c>
      <c r="F170" s="171" t="s">
        <v>255</v>
      </c>
      <c r="H170" s="172">
        <v>-2.5670000000000002</v>
      </c>
      <c r="I170" s="173"/>
      <c r="L170" s="168"/>
      <c r="M170" s="174"/>
      <c r="N170" s="175"/>
      <c r="O170" s="175"/>
      <c r="P170" s="175"/>
      <c r="Q170" s="175"/>
      <c r="R170" s="175"/>
      <c r="S170" s="175"/>
      <c r="T170" s="176"/>
      <c r="AT170" s="170" t="s">
        <v>187</v>
      </c>
      <c r="AU170" s="170" t="s">
        <v>83</v>
      </c>
      <c r="AV170" s="12" t="s">
        <v>83</v>
      </c>
      <c r="AW170" s="12" t="s">
        <v>34</v>
      </c>
      <c r="AX170" s="12" t="s">
        <v>74</v>
      </c>
      <c r="AY170" s="170" t="s">
        <v>117</v>
      </c>
    </row>
    <row r="171" spans="2:51" s="12" customFormat="1" ht="11.25">
      <c r="B171" s="168"/>
      <c r="D171" s="169" t="s">
        <v>187</v>
      </c>
      <c r="E171" s="170" t="s">
        <v>3</v>
      </c>
      <c r="F171" s="171" t="s">
        <v>256</v>
      </c>
      <c r="H171" s="172">
        <v>-2.7410000000000001</v>
      </c>
      <c r="I171" s="173"/>
      <c r="L171" s="168"/>
      <c r="M171" s="174"/>
      <c r="N171" s="175"/>
      <c r="O171" s="175"/>
      <c r="P171" s="175"/>
      <c r="Q171" s="175"/>
      <c r="R171" s="175"/>
      <c r="S171" s="175"/>
      <c r="T171" s="176"/>
      <c r="AT171" s="170" t="s">
        <v>187</v>
      </c>
      <c r="AU171" s="170" t="s">
        <v>83</v>
      </c>
      <c r="AV171" s="12" t="s">
        <v>83</v>
      </c>
      <c r="AW171" s="12" t="s">
        <v>34</v>
      </c>
      <c r="AX171" s="12" t="s">
        <v>74</v>
      </c>
      <c r="AY171" s="170" t="s">
        <v>117</v>
      </c>
    </row>
    <row r="172" spans="2:51" s="12" customFormat="1" ht="11.25">
      <c r="B172" s="168"/>
      <c r="D172" s="169" t="s">
        <v>187</v>
      </c>
      <c r="E172" s="170" t="s">
        <v>3</v>
      </c>
      <c r="F172" s="171" t="s">
        <v>257</v>
      </c>
      <c r="H172" s="172">
        <v>-8.76</v>
      </c>
      <c r="I172" s="173"/>
      <c r="L172" s="168"/>
      <c r="M172" s="174"/>
      <c r="N172" s="175"/>
      <c r="O172" s="175"/>
      <c r="P172" s="175"/>
      <c r="Q172" s="175"/>
      <c r="R172" s="175"/>
      <c r="S172" s="175"/>
      <c r="T172" s="176"/>
      <c r="AT172" s="170" t="s">
        <v>187</v>
      </c>
      <c r="AU172" s="170" t="s">
        <v>83</v>
      </c>
      <c r="AV172" s="12" t="s">
        <v>83</v>
      </c>
      <c r="AW172" s="12" t="s">
        <v>34</v>
      </c>
      <c r="AX172" s="12" t="s">
        <v>74</v>
      </c>
      <c r="AY172" s="170" t="s">
        <v>117</v>
      </c>
    </row>
    <row r="173" spans="2:51" s="12" customFormat="1" ht="11.25">
      <c r="B173" s="168"/>
      <c r="D173" s="169" t="s">
        <v>187</v>
      </c>
      <c r="E173" s="170" t="s">
        <v>3</v>
      </c>
      <c r="F173" s="171" t="s">
        <v>258</v>
      </c>
      <c r="H173" s="172">
        <v>-5.4</v>
      </c>
      <c r="I173" s="173"/>
      <c r="L173" s="168"/>
      <c r="M173" s="174"/>
      <c r="N173" s="175"/>
      <c r="O173" s="175"/>
      <c r="P173" s="175"/>
      <c r="Q173" s="175"/>
      <c r="R173" s="175"/>
      <c r="S173" s="175"/>
      <c r="T173" s="176"/>
      <c r="AT173" s="170" t="s">
        <v>187</v>
      </c>
      <c r="AU173" s="170" t="s">
        <v>83</v>
      </c>
      <c r="AV173" s="12" t="s">
        <v>83</v>
      </c>
      <c r="AW173" s="12" t="s">
        <v>34</v>
      </c>
      <c r="AX173" s="12" t="s">
        <v>74</v>
      </c>
      <c r="AY173" s="170" t="s">
        <v>117</v>
      </c>
    </row>
    <row r="174" spans="2:51" s="12" customFormat="1" ht="11.25">
      <c r="B174" s="168"/>
      <c r="D174" s="169" t="s">
        <v>187</v>
      </c>
      <c r="E174" s="170" t="s">
        <v>3</v>
      </c>
      <c r="F174" s="171" t="s">
        <v>259</v>
      </c>
      <c r="H174" s="172">
        <v>-0.93</v>
      </c>
      <c r="I174" s="173"/>
      <c r="L174" s="168"/>
      <c r="M174" s="174"/>
      <c r="N174" s="175"/>
      <c r="O174" s="175"/>
      <c r="P174" s="175"/>
      <c r="Q174" s="175"/>
      <c r="R174" s="175"/>
      <c r="S174" s="175"/>
      <c r="T174" s="176"/>
      <c r="AT174" s="170" t="s">
        <v>187</v>
      </c>
      <c r="AU174" s="170" t="s">
        <v>83</v>
      </c>
      <c r="AV174" s="12" t="s">
        <v>83</v>
      </c>
      <c r="AW174" s="12" t="s">
        <v>34</v>
      </c>
      <c r="AX174" s="12" t="s">
        <v>74</v>
      </c>
      <c r="AY174" s="170" t="s">
        <v>117</v>
      </c>
    </row>
    <row r="175" spans="2:51" s="12" customFormat="1" ht="11.25">
      <c r="B175" s="168"/>
      <c r="D175" s="169" t="s">
        <v>187</v>
      </c>
      <c r="E175" s="170" t="s">
        <v>3</v>
      </c>
      <c r="F175" s="171" t="s">
        <v>260</v>
      </c>
      <c r="H175" s="172">
        <v>-1.24</v>
      </c>
      <c r="I175" s="173"/>
      <c r="L175" s="168"/>
      <c r="M175" s="174"/>
      <c r="N175" s="175"/>
      <c r="O175" s="175"/>
      <c r="P175" s="175"/>
      <c r="Q175" s="175"/>
      <c r="R175" s="175"/>
      <c r="S175" s="175"/>
      <c r="T175" s="176"/>
      <c r="AT175" s="170" t="s">
        <v>187</v>
      </c>
      <c r="AU175" s="170" t="s">
        <v>83</v>
      </c>
      <c r="AV175" s="12" t="s">
        <v>83</v>
      </c>
      <c r="AW175" s="12" t="s">
        <v>34</v>
      </c>
      <c r="AX175" s="12" t="s">
        <v>74</v>
      </c>
      <c r="AY175" s="170" t="s">
        <v>117</v>
      </c>
    </row>
    <row r="176" spans="2:51" s="13" customFormat="1" ht="11.25">
      <c r="B176" s="177"/>
      <c r="D176" s="169" t="s">
        <v>187</v>
      </c>
      <c r="E176" s="178" t="s">
        <v>3</v>
      </c>
      <c r="F176" s="179" t="s">
        <v>206</v>
      </c>
      <c r="H176" s="178" t="s">
        <v>3</v>
      </c>
      <c r="I176" s="180"/>
      <c r="L176" s="177"/>
      <c r="M176" s="181"/>
      <c r="N176" s="182"/>
      <c r="O176" s="182"/>
      <c r="P176" s="182"/>
      <c r="Q176" s="182"/>
      <c r="R176" s="182"/>
      <c r="S176" s="182"/>
      <c r="T176" s="183"/>
      <c r="AT176" s="178" t="s">
        <v>187</v>
      </c>
      <c r="AU176" s="178" t="s">
        <v>83</v>
      </c>
      <c r="AV176" s="13" t="s">
        <v>81</v>
      </c>
      <c r="AW176" s="13" t="s">
        <v>34</v>
      </c>
      <c r="AX176" s="13" t="s">
        <v>74</v>
      </c>
      <c r="AY176" s="178" t="s">
        <v>117</v>
      </c>
    </row>
    <row r="177" spans="2:51" s="12" customFormat="1" ht="11.25">
      <c r="B177" s="168"/>
      <c r="D177" s="169" t="s">
        <v>187</v>
      </c>
      <c r="E177" s="170" t="s">
        <v>3</v>
      </c>
      <c r="F177" s="171" t="s">
        <v>245</v>
      </c>
      <c r="H177" s="172">
        <v>105.523</v>
      </c>
      <c r="I177" s="173"/>
      <c r="L177" s="168"/>
      <c r="M177" s="174"/>
      <c r="N177" s="175"/>
      <c r="O177" s="175"/>
      <c r="P177" s="175"/>
      <c r="Q177" s="175"/>
      <c r="R177" s="175"/>
      <c r="S177" s="175"/>
      <c r="T177" s="176"/>
      <c r="AT177" s="170" t="s">
        <v>187</v>
      </c>
      <c r="AU177" s="170" t="s">
        <v>83</v>
      </c>
      <c r="AV177" s="12" t="s">
        <v>83</v>
      </c>
      <c r="AW177" s="12" t="s">
        <v>34</v>
      </c>
      <c r="AX177" s="12" t="s">
        <v>74</v>
      </c>
      <c r="AY177" s="170" t="s">
        <v>117</v>
      </c>
    </row>
    <row r="178" spans="2:51" s="12" customFormat="1" ht="11.25">
      <c r="B178" s="168"/>
      <c r="D178" s="169" t="s">
        <v>187</v>
      </c>
      <c r="E178" s="170" t="s">
        <v>3</v>
      </c>
      <c r="F178" s="171" t="s">
        <v>261</v>
      </c>
      <c r="H178" s="172">
        <v>8.8510000000000009</v>
      </c>
      <c r="I178" s="173"/>
      <c r="L178" s="168"/>
      <c r="M178" s="174"/>
      <c r="N178" s="175"/>
      <c r="O178" s="175"/>
      <c r="P178" s="175"/>
      <c r="Q178" s="175"/>
      <c r="R178" s="175"/>
      <c r="S178" s="175"/>
      <c r="T178" s="176"/>
      <c r="AT178" s="170" t="s">
        <v>187</v>
      </c>
      <c r="AU178" s="170" t="s">
        <v>83</v>
      </c>
      <c r="AV178" s="12" t="s">
        <v>83</v>
      </c>
      <c r="AW178" s="12" t="s">
        <v>34</v>
      </c>
      <c r="AX178" s="12" t="s">
        <v>74</v>
      </c>
      <c r="AY178" s="170" t="s">
        <v>117</v>
      </c>
    </row>
    <row r="179" spans="2:51" s="12" customFormat="1" ht="11.25">
      <c r="B179" s="168"/>
      <c r="D179" s="169" t="s">
        <v>187</v>
      </c>
      <c r="E179" s="170" t="s">
        <v>3</v>
      </c>
      <c r="F179" s="171" t="s">
        <v>262</v>
      </c>
      <c r="H179" s="172">
        <v>654.81200000000001</v>
      </c>
      <c r="I179" s="173"/>
      <c r="L179" s="168"/>
      <c r="M179" s="174"/>
      <c r="N179" s="175"/>
      <c r="O179" s="175"/>
      <c r="P179" s="175"/>
      <c r="Q179" s="175"/>
      <c r="R179" s="175"/>
      <c r="S179" s="175"/>
      <c r="T179" s="176"/>
      <c r="AT179" s="170" t="s">
        <v>187</v>
      </c>
      <c r="AU179" s="170" t="s">
        <v>83</v>
      </c>
      <c r="AV179" s="12" t="s">
        <v>83</v>
      </c>
      <c r="AW179" s="12" t="s">
        <v>34</v>
      </c>
      <c r="AX179" s="12" t="s">
        <v>74</v>
      </c>
      <c r="AY179" s="170" t="s">
        <v>117</v>
      </c>
    </row>
    <row r="180" spans="2:51" s="12" customFormat="1" ht="11.25">
      <c r="B180" s="168"/>
      <c r="D180" s="169" t="s">
        <v>187</v>
      </c>
      <c r="E180" s="170" t="s">
        <v>3</v>
      </c>
      <c r="F180" s="171" t="s">
        <v>263</v>
      </c>
      <c r="H180" s="172">
        <v>148.35499999999999</v>
      </c>
      <c r="I180" s="173"/>
      <c r="L180" s="168"/>
      <c r="M180" s="174"/>
      <c r="N180" s="175"/>
      <c r="O180" s="175"/>
      <c r="P180" s="175"/>
      <c r="Q180" s="175"/>
      <c r="R180" s="175"/>
      <c r="S180" s="175"/>
      <c r="T180" s="176"/>
      <c r="AT180" s="170" t="s">
        <v>187</v>
      </c>
      <c r="AU180" s="170" t="s">
        <v>83</v>
      </c>
      <c r="AV180" s="12" t="s">
        <v>83</v>
      </c>
      <c r="AW180" s="12" t="s">
        <v>34</v>
      </c>
      <c r="AX180" s="12" t="s">
        <v>74</v>
      </c>
      <c r="AY180" s="170" t="s">
        <v>117</v>
      </c>
    </row>
    <row r="181" spans="2:51" s="12" customFormat="1" ht="11.25">
      <c r="B181" s="168"/>
      <c r="D181" s="169" t="s">
        <v>187</v>
      </c>
      <c r="E181" s="170" t="s">
        <v>3</v>
      </c>
      <c r="F181" s="171" t="s">
        <v>264</v>
      </c>
      <c r="H181" s="172">
        <v>-10.005000000000001</v>
      </c>
      <c r="I181" s="173"/>
      <c r="L181" s="168"/>
      <c r="M181" s="174"/>
      <c r="N181" s="175"/>
      <c r="O181" s="175"/>
      <c r="P181" s="175"/>
      <c r="Q181" s="175"/>
      <c r="R181" s="175"/>
      <c r="S181" s="175"/>
      <c r="T181" s="176"/>
      <c r="AT181" s="170" t="s">
        <v>187</v>
      </c>
      <c r="AU181" s="170" t="s">
        <v>83</v>
      </c>
      <c r="AV181" s="12" t="s">
        <v>83</v>
      </c>
      <c r="AW181" s="12" t="s">
        <v>34</v>
      </c>
      <c r="AX181" s="12" t="s">
        <v>74</v>
      </c>
      <c r="AY181" s="170" t="s">
        <v>117</v>
      </c>
    </row>
    <row r="182" spans="2:51" s="12" customFormat="1" ht="11.25">
      <c r="B182" s="168"/>
      <c r="D182" s="169" t="s">
        <v>187</v>
      </c>
      <c r="E182" s="170" t="s">
        <v>3</v>
      </c>
      <c r="F182" s="171" t="s">
        <v>265</v>
      </c>
      <c r="H182" s="172">
        <v>-12.577999999999999</v>
      </c>
      <c r="I182" s="173"/>
      <c r="L182" s="168"/>
      <c r="M182" s="174"/>
      <c r="N182" s="175"/>
      <c r="O182" s="175"/>
      <c r="P182" s="175"/>
      <c r="Q182" s="175"/>
      <c r="R182" s="175"/>
      <c r="S182" s="175"/>
      <c r="T182" s="176"/>
      <c r="AT182" s="170" t="s">
        <v>187</v>
      </c>
      <c r="AU182" s="170" t="s">
        <v>83</v>
      </c>
      <c r="AV182" s="12" t="s">
        <v>83</v>
      </c>
      <c r="AW182" s="12" t="s">
        <v>34</v>
      </c>
      <c r="AX182" s="12" t="s">
        <v>74</v>
      </c>
      <c r="AY182" s="170" t="s">
        <v>117</v>
      </c>
    </row>
    <row r="183" spans="2:51" s="12" customFormat="1" ht="11.25">
      <c r="B183" s="168"/>
      <c r="D183" s="169" t="s">
        <v>187</v>
      </c>
      <c r="E183" s="170" t="s">
        <v>3</v>
      </c>
      <c r="F183" s="171" t="s">
        <v>266</v>
      </c>
      <c r="H183" s="172">
        <v>-63.72</v>
      </c>
      <c r="I183" s="173"/>
      <c r="L183" s="168"/>
      <c r="M183" s="174"/>
      <c r="N183" s="175"/>
      <c r="O183" s="175"/>
      <c r="P183" s="175"/>
      <c r="Q183" s="175"/>
      <c r="R183" s="175"/>
      <c r="S183" s="175"/>
      <c r="T183" s="176"/>
      <c r="AT183" s="170" t="s">
        <v>187</v>
      </c>
      <c r="AU183" s="170" t="s">
        <v>83</v>
      </c>
      <c r="AV183" s="12" t="s">
        <v>83</v>
      </c>
      <c r="AW183" s="12" t="s">
        <v>34</v>
      </c>
      <c r="AX183" s="12" t="s">
        <v>74</v>
      </c>
      <c r="AY183" s="170" t="s">
        <v>117</v>
      </c>
    </row>
    <row r="184" spans="2:51" s="13" customFormat="1" ht="11.25">
      <c r="B184" s="177"/>
      <c r="D184" s="169" t="s">
        <v>187</v>
      </c>
      <c r="E184" s="178" t="s">
        <v>3</v>
      </c>
      <c r="F184" s="179" t="s">
        <v>209</v>
      </c>
      <c r="H184" s="178" t="s">
        <v>3</v>
      </c>
      <c r="I184" s="180"/>
      <c r="L184" s="177"/>
      <c r="M184" s="181"/>
      <c r="N184" s="182"/>
      <c r="O184" s="182"/>
      <c r="P184" s="182"/>
      <c r="Q184" s="182"/>
      <c r="R184" s="182"/>
      <c r="S184" s="182"/>
      <c r="T184" s="183"/>
      <c r="AT184" s="178" t="s">
        <v>187</v>
      </c>
      <c r="AU184" s="178" t="s">
        <v>83</v>
      </c>
      <c r="AV184" s="13" t="s">
        <v>81</v>
      </c>
      <c r="AW184" s="13" t="s">
        <v>34</v>
      </c>
      <c r="AX184" s="13" t="s">
        <v>74</v>
      </c>
      <c r="AY184" s="178" t="s">
        <v>117</v>
      </c>
    </row>
    <row r="185" spans="2:51" s="12" customFormat="1" ht="11.25">
      <c r="B185" s="168"/>
      <c r="D185" s="169" t="s">
        <v>187</v>
      </c>
      <c r="E185" s="170" t="s">
        <v>3</v>
      </c>
      <c r="F185" s="171" t="s">
        <v>267</v>
      </c>
      <c r="H185" s="172">
        <v>280.798</v>
      </c>
      <c r="I185" s="173"/>
      <c r="L185" s="168"/>
      <c r="M185" s="174"/>
      <c r="N185" s="175"/>
      <c r="O185" s="175"/>
      <c r="P185" s="175"/>
      <c r="Q185" s="175"/>
      <c r="R185" s="175"/>
      <c r="S185" s="175"/>
      <c r="T185" s="176"/>
      <c r="AT185" s="170" t="s">
        <v>187</v>
      </c>
      <c r="AU185" s="170" t="s">
        <v>83</v>
      </c>
      <c r="AV185" s="12" t="s">
        <v>83</v>
      </c>
      <c r="AW185" s="12" t="s">
        <v>34</v>
      </c>
      <c r="AX185" s="12" t="s">
        <v>74</v>
      </c>
      <c r="AY185" s="170" t="s">
        <v>117</v>
      </c>
    </row>
    <row r="186" spans="2:51" s="12" customFormat="1" ht="11.25">
      <c r="B186" s="168"/>
      <c r="D186" s="169" t="s">
        <v>187</v>
      </c>
      <c r="E186" s="170" t="s">
        <v>3</v>
      </c>
      <c r="F186" s="171" t="s">
        <v>268</v>
      </c>
      <c r="H186" s="172">
        <v>-37.548000000000002</v>
      </c>
      <c r="I186" s="173"/>
      <c r="L186" s="168"/>
      <c r="M186" s="174"/>
      <c r="N186" s="175"/>
      <c r="O186" s="175"/>
      <c r="P186" s="175"/>
      <c r="Q186" s="175"/>
      <c r="R186" s="175"/>
      <c r="S186" s="175"/>
      <c r="T186" s="176"/>
      <c r="AT186" s="170" t="s">
        <v>187</v>
      </c>
      <c r="AU186" s="170" t="s">
        <v>83</v>
      </c>
      <c r="AV186" s="12" t="s">
        <v>83</v>
      </c>
      <c r="AW186" s="12" t="s">
        <v>34</v>
      </c>
      <c r="AX186" s="12" t="s">
        <v>74</v>
      </c>
      <c r="AY186" s="170" t="s">
        <v>117</v>
      </c>
    </row>
    <row r="187" spans="2:51" s="13" customFormat="1" ht="11.25">
      <c r="B187" s="177"/>
      <c r="D187" s="169" t="s">
        <v>187</v>
      </c>
      <c r="E187" s="178" t="s">
        <v>3</v>
      </c>
      <c r="F187" s="179" t="s">
        <v>239</v>
      </c>
      <c r="H187" s="178" t="s">
        <v>3</v>
      </c>
      <c r="I187" s="180"/>
      <c r="L187" s="177"/>
      <c r="M187" s="181"/>
      <c r="N187" s="182"/>
      <c r="O187" s="182"/>
      <c r="P187" s="182"/>
      <c r="Q187" s="182"/>
      <c r="R187" s="182"/>
      <c r="S187" s="182"/>
      <c r="T187" s="183"/>
      <c r="AT187" s="178" t="s">
        <v>187</v>
      </c>
      <c r="AU187" s="178" t="s">
        <v>83</v>
      </c>
      <c r="AV187" s="13" t="s">
        <v>81</v>
      </c>
      <c r="AW187" s="13" t="s">
        <v>34</v>
      </c>
      <c r="AX187" s="13" t="s">
        <v>74</v>
      </c>
      <c r="AY187" s="178" t="s">
        <v>117</v>
      </c>
    </row>
    <row r="188" spans="2:51" s="12" customFormat="1" ht="11.25">
      <c r="B188" s="168"/>
      <c r="D188" s="169" t="s">
        <v>187</v>
      </c>
      <c r="E188" s="170" t="s">
        <v>3</v>
      </c>
      <c r="F188" s="171" t="s">
        <v>269</v>
      </c>
      <c r="H188" s="172">
        <v>288.23899999999998</v>
      </c>
      <c r="I188" s="173"/>
      <c r="L188" s="168"/>
      <c r="M188" s="174"/>
      <c r="N188" s="175"/>
      <c r="O188" s="175"/>
      <c r="P188" s="175"/>
      <c r="Q188" s="175"/>
      <c r="R188" s="175"/>
      <c r="S188" s="175"/>
      <c r="T188" s="176"/>
      <c r="AT188" s="170" t="s">
        <v>187</v>
      </c>
      <c r="AU188" s="170" t="s">
        <v>83</v>
      </c>
      <c r="AV188" s="12" t="s">
        <v>83</v>
      </c>
      <c r="AW188" s="12" t="s">
        <v>34</v>
      </c>
      <c r="AX188" s="12" t="s">
        <v>74</v>
      </c>
      <c r="AY188" s="170" t="s">
        <v>117</v>
      </c>
    </row>
    <row r="189" spans="2:51" s="12" customFormat="1" ht="11.25">
      <c r="B189" s="168"/>
      <c r="D189" s="169" t="s">
        <v>187</v>
      </c>
      <c r="E189" s="170" t="s">
        <v>3</v>
      </c>
      <c r="F189" s="171" t="s">
        <v>270</v>
      </c>
      <c r="H189" s="172">
        <v>-3.3580000000000001</v>
      </c>
      <c r="I189" s="173"/>
      <c r="L189" s="168"/>
      <c r="M189" s="174"/>
      <c r="N189" s="175"/>
      <c r="O189" s="175"/>
      <c r="P189" s="175"/>
      <c r="Q189" s="175"/>
      <c r="R189" s="175"/>
      <c r="S189" s="175"/>
      <c r="T189" s="176"/>
      <c r="AT189" s="170" t="s">
        <v>187</v>
      </c>
      <c r="AU189" s="170" t="s">
        <v>83</v>
      </c>
      <c r="AV189" s="12" t="s">
        <v>83</v>
      </c>
      <c r="AW189" s="12" t="s">
        <v>34</v>
      </c>
      <c r="AX189" s="12" t="s">
        <v>74</v>
      </c>
      <c r="AY189" s="170" t="s">
        <v>117</v>
      </c>
    </row>
    <row r="190" spans="2:51" s="12" customFormat="1" ht="11.25">
      <c r="B190" s="168"/>
      <c r="D190" s="169" t="s">
        <v>187</v>
      </c>
      <c r="E190" s="170" t="s">
        <v>3</v>
      </c>
      <c r="F190" s="171" t="s">
        <v>271</v>
      </c>
      <c r="H190" s="172">
        <v>-20.286000000000001</v>
      </c>
      <c r="I190" s="173"/>
      <c r="L190" s="168"/>
      <c r="M190" s="174"/>
      <c r="N190" s="175"/>
      <c r="O190" s="175"/>
      <c r="P190" s="175"/>
      <c r="Q190" s="175"/>
      <c r="R190" s="175"/>
      <c r="S190" s="175"/>
      <c r="T190" s="176"/>
      <c r="AT190" s="170" t="s">
        <v>187</v>
      </c>
      <c r="AU190" s="170" t="s">
        <v>83</v>
      </c>
      <c r="AV190" s="12" t="s">
        <v>83</v>
      </c>
      <c r="AW190" s="12" t="s">
        <v>34</v>
      </c>
      <c r="AX190" s="12" t="s">
        <v>74</v>
      </c>
      <c r="AY190" s="170" t="s">
        <v>117</v>
      </c>
    </row>
    <row r="191" spans="2:51" s="13" customFormat="1" ht="11.25">
      <c r="B191" s="177"/>
      <c r="D191" s="169" t="s">
        <v>187</v>
      </c>
      <c r="E191" s="178" t="s">
        <v>3</v>
      </c>
      <c r="F191" s="179" t="s">
        <v>272</v>
      </c>
      <c r="H191" s="178" t="s">
        <v>3</v>
      </c>
      <c r="I191" s="180"/>
      <c r="L191" s="177"/>
      <c r="M191" s="181"/>
      <c r="N191" s="182"/>
      <c r="O191" s="182"/>
      <c r="P191" s="182"/>
      <c r="Q191" s="182"/>
      <c r="R191" s="182"/>
      <c r="S191" s="182"/>
      <c r="T191" s="183"/>
      <c r="AT191" s="178" t="s">
        <v>187</v>
      </c>
      <c r="AU191" s="178" t="s">
        <v>83</v>
      </c>
      <c r="AV191" s="13" t="s">
        <v>81</v>
      </c>
      <c r="AW191" s="13" t="s">
        <v>34</v>
      </c>
      <c r="AX191" s="13" t="s">
        <v>74</v>
      </c>
      <c r="AY191" s="178" t="s">
        <v>117</v>
      </c>
    </row>
    <row r="192" spans="2:51" s="12" customFormat="1" ht="11.25">
      <c r="B192" s="168"/>
      <c r="D192" s="169" t="s">
        <v>187</v>
      </c>
      <c r="E192" s="170" t="s">
        <v>3</v>
      </c>
      <c r="F192" s="171" t="s">
        <v>273</v>
      </c>
      <c r="H192" s="172">
        <v>35.761000000000003</v>
      </c>
      <c r="I192" s="173"/>
      <c r="L192" s="168"/>
      <c r="M192" s="174"/>
      <c r="N192" s="175"/>
      <c r="O192" s="175"/>
      <c r="P192" s="175"/>
      <c r="Q192" s="175"/>
      <c r="R192" s="175"/>
      <c r="S192" s="175"/>
      <c r="T192" s="176"/>
      <c r="AT192" s="170" t="s">
        <v>187</v>
      </c>
      <c r="AU192" s="170" t="s">
        <v>83</v>
      </c>
      <c r="AV192" s="12" t="s">
        <v>83</v>
      </c>
      <c r="AW192" s="12" t="s">
        <v>34</v>
      </c>
      <c r="AX192" s="12" t="s">
        <v>74</v>
      </c>
      <c r="AY192" s="170" t="s">
        <v>117</v>
      </c>
    </row>
    <row r="193" spans="2:65" s="12" customFormat="1" ht="11.25">
      <c r="B193" s="168"/>
      <c r="D193" s="169" t="s">
        <v>187</v>
      </c>
      <c r="E193" s="170" t="s">
        <v>3</v>
      </c>
      <c r="F193" s="171" t="s">
        <v>274</v>
      </c>
      <c r="H193" s="172">
        <v>-155.636</v>
      </c>
      <c r="I193" s="173"/>
      <c r="L193" s="168"/>
      <c r="M193" s="174"/>
      <c r="N193" s="175"/>
      <c r="O193" s="175"/>
      <c r="P193" s="175"/>
      <c r="Q193" s="175"/>
      <c r="R193" s="175"/>
      <c r="S193" s="175"/>
      <c r="T193" s="176"/>
      <c r="AT193" s="170" t="s">
        <v>187</v>
      </c>
      <c r="AU193" s="170" t="s">
        <v>83</v>
      </c>
      <c r="AV193" s="12" t="s">
        <v>83</v>
      </c>
      <c r="AW193" s="12" t="s">
        <v>34</v>
      </c>
      <c r="AX193" s="12" t="s">
        <v>74</v>
      </c>
      <c r="AY193" s="170" t="s">
        <v>117</v>
      </c>
    </row>
    <row r="194" spans="2:65" s="15" customFormat="1" ht="11.25">
      <c r="B194" s="192"/>
      <c r="D194" s="169" t="s">
        <v>187</v>
      </c>
      <c r="E194" s="193" t="s">
        <v>142</v>
      </c>
      <c r="F194" s="194" t="s">
        <v>240</v>
      </c>
      <c r="H194" s="195">
        <v>1914.7370000000001</v>
      </c>
      <c r="I194" s="196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3" t="s">
        <v>187</v>
      </c>
      <c r="AU194" s="193" t="s">
        <v>83</v>
      </c>
      <c r="AV194" s="15" t="s">
        <v>135</v>
      </c>
      <c r="AW194" s="15" t="s">
        <v>34</v>
      </c>
      <c r="AX194" s="15" t="s">
        <v>74</v>
      </c>
      <c r="AY194" s="193" t="s">
        <v>117</v>
      </c>
    </row>
    <row r="195" spans="2:65" s="14" customFormat="1" ht="11.25">
      <c r="B195" s="184"/>
      <c r="D195" s="169" t="s">
        <v>187</v>
      </c>
      <c r="E195" s="185" t="s">
        <v>3</v>
      </c>
      <c r="F195" s="186" t="s">
        <v>211</v>
      </c>
      <c r="H195" s="187">
        <v>2070.373</v>
      </c>
      <c r="I195" s="188"/>
      <c r="L195" s="184"/>
      <c r="M195" s="189"/>
      <c r="N195" s="190"/>
      <c r="O195" s="190"/>
      <c r="P195" s="190"/>
      <c r="Q195" s="190"/>
      <c r="R195" s="190"/>
      <c r="S195" s="190"/>
      <c r="T195" s="191"/>
      <c r="AT195" s="185" t="s">
        <v>187</v>
      </c>
      <c r="AU195" s="185" t="s">
        <v>83</v>
      </c>
      <c r="AV195" s="14" t="s">
        <v>181</v>
      </c>
      <c r="AW195" s="14" t="s">
        <v>34</v>
      </c>
      <c r="AX195" s="14" t="s">
        <v>81</v>
      </c>
      <c r="AY195" s="185" t="s">
        <v>117</v>
      </c>
    </row>
    <row r="196" spans="2:65" s="1" customFormat="1" ht="16.350000000000001" customHeight="1">
      <c r="B196" s="148"/>
      <c r="C196" s="200" t="s">
        <v>275</v>
      </c>
      <c r="D196" s="200" t="s">
        <v>276</v>
      </c>
      <c r="E196" s="201" t="s">
        <v>277</v>
      </c>
      <c r="F196" s="202" t="s">
        <v>278</v>
      </c>
      <c r="G196" s="203" t="s">
        <v>180</v>
      </c>
      <c r="H196" s="204">
        <v>1953.0319999999999</v>
      </c>
      <c r="I196" s="205"/>
      <c r="J196" s="206">
        <f>ROUND(I196*H196,2)</f>
        <v>0</v>
      </c>
      <c r="K196" s="202" t="s">
        <v>131</v>
      </c>
      <c r="L196" s="207"/>
      <c r="M196" s="208" t="s">
        <v>3</v>
      </c>
      <c r="N196" s="209" t="s">
        <v>45</v>
      </c>
      <c r="O196" s="51"/>
      <c r="P196" s="158">
        <f>O196*H196</f>
        <v>0</v>
      </c>
      <c r="Q196" s="158">
        <v>1.8400000000000001E-3</v>
      </c>
      <c r="R196" s="158">
        <f>Q196*H196</f>
        <v>3.5935788799999999</v>
      </c>
      <c r="S196" s="158">
        <v>0</v>
      </c>
      <c r="T196" s="159">
        <f>S196*H196</f>
        <v>0</v>
      </c>
      <c r="AR196" s="18" t="s">
        <v>223</v>
      </c>
      <c r="AT196" s="18" t="s">
        <v>276</v>
      </c>
      <c r="AU196" s="18" t="s">
        <v>83</v>
      </c>
      <c r="AY196" s="18" t="s">
        <v>117</v>
      </c>
      <c r="BE196" s="160">
        <f>IF(N196="základní",J196,0)</f>
        <v>0</v>
      </c>
      <c r="BF196" s="160">
        <f>IF(N196="snížená",J196,0)</f>
        <v>0</v>
      </c>
      <c r="BG196" s="160">
        <f>IF(N196="zákl. přenesená",J196,0)</f>
        <v>0</v>
      </c>
      <c r="BH196" s="160">
        <f>IF(N196="sníž. přenesená",J196,0)</f>
        <v>0</v>
      </c>
      <c r="BI196" s="160">
        <f>IF(N196="nulová",J196,0)</f>
        <v>0</v>
      </c>
      <c r="BJ196" s="18" t="s">
        <v>81</v>
      </c>
      <c r="BK196" s="160">
        <f>ROUND(I196*H196,2)</f>
        <v>0</v>
      </c>
      <c r="BL196" s="18" t="s">
        <v>181</v>
      </c>
      <c r="BM196" s="18" t="s">
        <v>279</v>
      </c>
    </row>
    <row r="197" spans="2:65" s="1" customFormat="1" ht="19.5">
      <c r="B197" s="32"/>
      <c r="D197" s="169" t="s">
        <v>280</v>
      </c>
      <c r="F197" s="210" t="s">
        <v>281</v>
      </c>
      <c r="I197" s="93"/>
      <c r="L197" s="32"/>
      <c r="M197" s="211"/>
      <c r="N197" s="51"/>
      <c r="O197" s="51"/>
      <c r="P197" s="51"/>
      <c r="Q197" s="51"/>
      <c r="R197" s="51"/>
      <c r="S197" s="51"/>
      <c r="T197" s="52"/>
      <c r="AT197" s="18" t="s">
        <v>280</v>
      </c>
      <c r="AU197" s="18" t="s">
        <v>83</v>
      </c>
    </row>
    <row r="198" spans="2:65" s="12" customFormat="1" ht="11.25">
      <c r="B198" s="168"/>
      <c r="D198" s="169" t="s">
        <v>187</v>
      </c>
      <c r="E198" s="170" t="s">
        <v>3</v>
      </c>
      <c r="F198" s="171" t="s">
        <v>142</v>
      </c>
      <c r="H198" s="172">
        <v>1914.7370000000001</v>
      </c>
      <c r="I198" s="173"/>
      <c r="L198" s="168"/>
      <c r="M198" s="174"/>
      <c r="N198" s="175"/>
      <c r="O198" s="175"/>
      <c r="P198" s="175"/>
      <c r="Q198" s="175"/>
      <c r="R198" s="175"/>
      <c r="S198" s="175"/>
      <c r="T198" s="176"/>
      <c r="AT198" s="170" t="s">
        <v>187</v>
      </c>
      <c r="AU198" s="170" t="s">
        <v>83</v>
      </c>
      <c r="AV198" s="12" t="s">
        <v>83</v>
      </c>
      <c r="AW198" s="12" t="s">
        <v>34</v>
      </c>
      <c r="AX198" s="12" t="s">
        <v>81</v>
      </c>
      <c r="AY198" s="170" t="s">
        <v>117</v>
      </c>
    </row>
    <row r="199" spans="2:65" s="12" customFormat="1" ht="11.25">
      <c r="B199" s="168"/>
      <c r="D199" s="169" t="s">
        <v>187</v>
      </c>
      <c r="F199" s="171" t="s">
        <v>282</v>
      </c>
      <c r="H199" s="172">
        <v>1953.0319999999999</v>
      </c>
      <c r="I199" s="173"/>
      <c r="L199" s="168"/>
      <c r="M199" s="174"/>
      <c r="N199" s="175"/>
      <c r="O199" s="175"/>
      <c r="P199" s="175"/>
      <c r="Q199" s="175"/>
      <c r="R199" s="175"/>
      <c r="S199" s="175"/>
      <c r="T199" s="176"/>
      <c r="AT199" s="170" t="s">
        <v>187</v>
      </c>
      <c r="AU199" s="170" t="s">
        <v>83</v>
      </c>
      <c r="AV199" s="12" t="s">
        <v>83</v>
      </c>
      <c r="AW199" s="12" t="s">
        <v>4</v>
      </c>
      <c r="AX199" s="12" t="s">
        <v>81</v>
      </c>
      <c r="AY199" s="170" t="s">
        <v>117</v>
      </c>
    </row>
    <row r="200" spans="2:65" s="1" customFormat="1" ht="16.350000000000001" customHeight="1">
      <c r="B200" s="148"/>
      <c r="C200" s="200" t="s">
        <v>283</v>
      </c>
      <c r="D200" s="200" t="s">
        <v>276</v>
      </c>
      <c r="E200" s="201" t="s">
        <v>284</v>
      </c>
      <c r="F200" s="202" t="s">
        <v>285</v>
      </c>
      <c r="G200" s="203" t="s">
        <v>180</v>
      </c>
      <c r="H200" s="204">
        <v>158.749</v>
      </c>
      <c r="I200" s="205"/>
      <c r="J200" s="206">
        <f>ROUND(I200*H200,2)</f>
        <v>0</v>
      </c>
      <c r="K200" s="202" t="s">
        <v>3</v>
      </c>
      <c r="L200" s="207"/>
      <c r="M200" s="208" t="s">
        <v>3</v>
      </c>
      <c r="N200" s="209" t="s">
        <v>45</v>
      </c>
      <c r="O200" s="51"/>
      <c r="P200" s="158">
        <f>O200*H200</f>
        <v>0</v>
      </c>
      <c r="Q200" s="158">
        <v>2.0999999999999999E-3</v>
      </c>
      <c r="R200" s="158">
        <f>Q200*H200</f>
        <v>0.33337289999999997</v>
      </c>
      <c r="S200" s="158">
        <v>0</v>
      </c>
      <c r="T200" s="159">
        <f>S200*H200</f>
        <v>0</v>
      </c>
      <c r="AR200" s="18" t="s">
        <v>223</v>
      </c>
      <c r="AT200" s="18" t="s">
        <v>276</v>
      </c>
      <c r="AU200" s="18" t="s">
        <v>83</v>
      </c>
      <c r="AY200" s="18" t="s">
        <v>117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8" t="s">
        <v>81</v>
      </c>
      <c r="BK200" s="160">
        <f>ROUND(I200*H200,2)</f>
        <v>0</v>
      </c>
      <c r="BL200" s="18" t="s">
        <v>181</v>
      </c>
      <c r="BM200" s="18" t="s">
        <v>286</v>
      </c>
    </row>
    <row r="201" spans="2:65" s="1" customFormat="1" ht="19.5">
      <c r="B201" s="32"/>
      <c r="D201" s="169" t="s">
        <v>280</v>
      </c>
      <c r="F201" s="210" t="s">
        <v>287</v>
      </c>
      <c r="I201" s="93"/>
      <c r="L201" s="32"/>
      <c r="M201" s="211"/>
      <c r="N201" s="51"/>
      <c r="O201" s="51"/>
      <c r="P201" s="51"/>
      <c r="Q201" s="51"/>
      <c r="R201" s="51"/>
      <c r="S201" s="51"/>
      <c r="T201" s="52"/>
      <c r="AT201" s="18" t="s">
        <v>280</v>
      </c>
      <c r="AU201" s="18" t="s">
        <v>83</v>
      </c>
    </row>
    <row r="202" spans="2:65" s="12" customFormat="1" ht="11.25">
      <c r="B202" s="168"/>
      <c r="D202" s="169" t="s">
        <v>187</v>
      </c>
      <c r="E202" s="170" t="s">
        <v>3</v>
      </c>
      <c r="F202" s="171" t="s">
        <v>139</v>
      </c>
      <c r="H202" s="172">
        <v>155.636</v>
      </c>
      <c r="I202" s="173"/>
      <c r="L202" s="168"/>
      <c r="M202" s="174"/>
      <c r="N202" s="175"/>
      <c r="O202" s="175"/>
      <c r="P202" s="175"/>
      <c r="Q202" s="175"/>
      <c r="R202" s="175"/>
      <c r="S202" s="175"/>
      <c r="T202" s="176"/>
      <c r="AT202" s="170" t="s">
        <v>187</v>
      </c>
      <c r="AU202" s="170" t="s">
        <v>83</v>
      </c>
      <c r="AV202" s="12" t="s">
        <v>83</v>
      </c>
      <c r="AW202" s="12" t="s">
        <v>34</v>
      </c>
      <c r="AX202" s="12" t="s">
        <v>81</v>
      </c>
      <c r="AY202" s="170" t="s">
        <v>117</v>
      </c>
    </row>
    <row r="203" spans="2:65" s="12" customFormat="1" ht="11.25">
      <c r="B203" s="168"/>
      <c r="D203" s="169" t="s">
        <v>187</v>
      </c>
      <c r="F203" s="171" t="s">
        <v>288</v>
      </c>
      <c r="H203" s="172">
        <v>158.749</v>
      </c>
      <c r="I203" s="173"/>
      <c r="L203" s="168"/>
      <c r="M203" s="174"/>
      <c r="N203" s="175"/>
      <c r="O203" s="175"/>
      <c r="P203" s="175"/>
      <c r="Q203" s="175"/>
      <c r="R203" s="175"/>
      <c r="S203" s="175"/>
      <c r="T203" s="176"/>
      <c r="AT203" s="170" t="s">
        <v>187</v>
      </c>
      <c r="AU203" s="170" t="s">
        <v>83</v>
      </c>
      <c r="AV203" s="12" t="s">
        <v>83</v>
      </c>
      <c r="AW203" s="12" t="s">
        <v>4</v>
      </c>
      <c r="AX203" s="12" t="s">
        <v>81</v>
      </c>
      <c r="AY203" s="170" t="s">
        <v>117</v>
      </c>
    </row>
    <row r="204" spans="2:65" s="1" customFormat="1" ht="21.75" customHeight="1">
      <c r="B204" s="148"/>
      <c r="C204" s="149" t="s">
        <v>289</v>
      </c>
      <c r="D204" s="149" t="s">
        <v>120</v>
      </c>
      <c r="E204" s="150" t="s">
        <v>290</v>
      </c>
      <c r="F204" s="151" t="s">
        <v>291</v>
      </c>
      <c r="G204" s="152" t="s">
        <v>292</v>
      </c>
      <c r="H204" s="153">
        <v>510.04</v>
      </c>
      <c r="I204" s="154"/>
      <c r="J204" s="155">
        <f>ROUND(I204*H204,2)</f>
        <v>0</v>
      </c>
      <c r="K204" s="151" t="s">
        <v>131</v>
      </c>
      <c r="L204" s="32"/>
      <c r="M204" s="156" t="s">
        <v>3</v>
      </c>
      <c r="N204" s="157" t="s">
        <v>45</v>
      </c>
      <c r="O204" s="51"/>
      <c r="P204" s="158">
        <f>O204*H204</f>
        <v>0</v>
      </c>
      <c r="Q204" s="158">
        <v>1.6800000000000001E-3</v>
      </c>
      <c r="R204" s="158">
        <f>Q204*H204</f>
        <v>0.85686720000000005</v>
      </c>
      <c r="S204" s="158">
        <v>0</v>
      </c>
      <c r="T204" s="159">
        <f>S204*H204</f>
        <v>0</v>
      </c>
      <c r="AR204" s="18" t="s">
        <v>181</v>
      </c>
      <c r="AT204" s="18" t="s">
        <v>120</v>
      </c>
      <c r="AU204" s="18" t="s">
        <v>83</v>
      </c>
      <c r="AY204" s="18" t="s">
        <v>117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8" t="s">
        <v>81</v>
      </c>
      <c r="BK204" s="160">
        <f>ROUND(I204*H204,2)</f>
        <v>0</v>
      </c>
      <c r="BL204" s="18" t="s">
        <v>181</v>
      </c>
      <c r="BM204" s="18" t="s">
        <v>293</v>
      </c>
    </row>
    <row r="205" spans="2:65" s="12" customFormat="1" ht="11.25">
      <c r="B205" s="168"/>
      <c r="D205" s="169" t="s">
        <v>187</v>
      </c>
      <c r="E205" s="170" t="s">
        <v>3</v>
      </c>
      <c r="F205" s="171" t="s">
        <v>294</v>
      </c>
      <c r="H205" s="172">
        <v>2</v>
      </c>
      <c r="I205" s="173"/>
      <c r="L205" s="168"/>
      <c r="M205" s="174"/>
      <c r="N205" s="175"/>
      <c r="O205" s="175"/>
      <c r="P205" s="175"/>
      <c r="Q205" s="175"/>
      <c r="R205" s="175"/>
      <c r="S205" s="175"/>
      <c r="T205" s="176"/>
      <c r="AT205" s="170" t="s">
        <v>187</v>
      </c>
      <c r="AU205" s="170" t="s">
        <v>83</v>
      </c>
      <c r="AV205" s="12" t="s">
        <v>83</v>
      </c>
      <c r="AW205" s="12" t="s">
        <v>34</v>
      </c>
      <c r="AX205" s="12" t="s">
        <v>74</v>
      </c>
      <c r="AY205" s="170" t="s">
        <v>117</v>
      </c>
    </row>
    <row r="206" spans="2:65" s="12" customFormat="1" ht="11.25">
      <c r="B206" s="168"/>
      <c r="D206" s="169" t="s">
        <v>187</v>
      </c>
      <c r="E206" s="170" t="s">
        <v>3</v>
      </c>
      <c r="F206" s="171" t="s">
        <v>295</v>
      </c>
      <c r="H206" s="172">
        <v>4.2</v>
      </c>
      <c r="I206" s="173"/>
      <c r="L206" s="168"/>
      <c r="M206" s="174"/>
      <c r="N206" s="175"/>
      <c r="O206" s="175"/>
      <c r="P206" s="175"/>
      <c r="Q206" s="175"/>
      <c r="R206" s="175"/>
      <c r="S206" s="175"/>
      <c r="T206" s="176"/>
      <c r="AT206" s="170" t="s">
        <v>187</v>
      </c>
      <c r="AU206" s="170" t="s">
        <v>83</v>
      </c>
      <c r="AV206" s="12" t="s">
        <v>83</v>
      </c>
      <c r="AW206" s="12" t="s">
        <v>34</v>
      </c>
      <c r="AX206" s="12" t="s">
        <v>74</v>
      </c>
      <c r="AY206" s="170" t="s">
        <v>117</v>
      </c>
    </row>
    <row r="207" spans="2:65" s="12" customFormat="1" ht="11.25">
      <c r="B207" s="168"/>
      <c r="D207" s="169" t="s">
        <v>187</v>
      </c>
      <c r="E207" s="170" t="s">
        <v>3</v>
      </c>
      <c r="F207" s="171" t="s">
        <v>296</v>
      </c>
      <c r="H207" s="172">
        <v>2</v>
      </c>
      <c r="I207" s="173"/>
      <c r="L207" s="168"/>
      <c r="M207" s="174"/>
      <c r="N207" s="175"/>
      <c r="O207" s="175"/>
      <c r="P207" s="175"/>
      <c r="Q207" s="175"/>
      <c r="R207" s="175"/>
      <c r="S207" s="175"/>
      <c r="T207" s="176"/>
      <c r="AT207" s="170" t="s">
        <v>187</v>
      </c>
      <c r="AU207" s="170" t="s">
        <v>83</v>
      </c>
      <c r="AV207" s="12" t="s">
        <v>83</v>
      </c>
      <c r="AW207" s="12" t="s">
        <v>34</v>
      </c>
      <c r="AX207" s="12" t="s">
        <v>74</v>
      </c>
      <c r="AY207" s="170" t="s">
        <v>117</v>
      </c>
    </row>
    <row r="208" spans="2:65" s="12" customFormat="1" ht="11.25">
      <c r="B208" s="168"/>
      <c r="D208" s="169" t="s">
        <v>187</v>
      </c>
      <c r="E208" s="170" t="s">
        <v>3</v>
      </c>
      <c r="F208" s="171" t="s">
        <v>297</v>
      </c>
      <c r="H208" s="172">
        <v>57</v>
      </c>
      <c r="I208" s="173"/>
      <c r="L208" s="168"/>
      <c r="M208" s="174"/>
      <c r="N208" s="175"/>
      <c r="O208" s="175"/>
      <c r="P208" s="175"/>
      <c r="Q208" s="175"/>
      <c r="R208" s="175"/>
      <c r="S208" s="175"/>
      <c r="T208" s="176"/>
      <c r="AT208" s="170" t="s">
        <v>187</v>
      </c>
      <c r="AU208" s="170" t="s">
        <v>83</v>
      </c>
      <c r="AV208" s="12" t="s">
        <v>83</v>
      </c>
      <c r="AW208" s="12" t="s">
        <v>34</v>
      </c>
      <c r="AX208" s="12" t="s">
        <v>74</v>
      </c>
      <c r="AY208" s="170" t="s">
        <v>117</v>
      </c>
    </row>
    <row r="209" spans="2:51" s="12" customFormat="1" ht="11.25">
      <c r="B209" s="168"/>
      <c r="D209" s="169" t="s">
        <v>187</v>
      </c>
      <c r="E209" s="170" t="s">
        <v>3</v>
      </c>
      <c r="F209" s="171" t="s">
        <v>298</v>
      </c>
      <c r="H209" s="172">
        <v>57.36</v>
      </c>
      <c r="I209" s="173"/>
      <c r="L209" s="168"/>
      <c r="M209" s="174"/>
      <c r="N209" s="175"/>
      <c r="O209" s="175"/>
      <c r="P209" s="175"/>
      <c r="Q209" s="175"/>
      <c r="R209" s="175"/>
      <c r="S209" s="175"/>
      <c r="T209" s="176"/>
      <c r="AT209" s="170" t="s">
        <v>187</v>
      </c>
      <c r="AU209" s="170" t="s">
        <v>83</v>
      </c>
      <c r="AV209" s="12" t="s">
        <v>83</v>
      </c>
      <c r="AW209" s="12" t="s">
        <v>34</v>
      </c>
      <c r="AX209" s="12" t="s">
        <v>74</v>
      </c>
      <c r="AY209" s="170" t="s">
        <v>117</v>
      </c>
    </row>
    <row r="210" spans="2:51" s="12" customFormat="1" ht="11.25">
      <c r="B210" s="168"/>
      <c r="D210" s="169" t="s">
        <v>187</v>
      </c>
      <c r="E210" s="170" t="s">
        <v>3</v>
      </c>
      <c r="F210" s="171" t="s">
        <v>299</v>
      </c>
      <c r="H210" s="172">
        <v>38.32</v>
      </c>
      <c r="I210" s="173"/>
      <c r="L210" s="168"/>
      <c r="M210" s="174"/>
      <c r="N210" s="175"/>
      <c r="O210" s="175"/>
      <c r="P210" s="175"/>
      <c r="Q210" s="175"/>
      <c r="R210" s="175"/>
      <c r="S210" s="175"/>
      <c r="T210" s="176"/>
      <c r="AT210" s="170" t="s">
        <v>187</v>
      </c>
      <c r="AU210" s="170" t="s">
        <v>83</v>
      </c>
      <c r="AV210" s="12" t="s">
        <v>83</v>
      </c>
      <c r="AW210" s="12" t="s">
        <v>34</v>
      </c>
      <c r="AX210" s="12" t="s">
        <v>74</v>
      </c>
      <c r="AY210" s="170" t="s">
        <v>117</v>
      </c>
    </row>
    <row r="211" spans="2:51" s="12" customFormat="1" ht="11.25">
      <c r="B211" s="168"/>
      <c r="D211" s="169" t="s">
        <v>187</v>
      </c>
      <c r="E211" s="170" t="s">
        <v>3</v>
      </c>
      <c r="F211" s="171" t="s">
        <v>300</v>
      </c>
      <c r="H211" s="172">
        <v>10.7</v>
      </c>
      <c r="I211" s="173"/>
      <c r="L211" s="168"/>
      <c r="M211" s="174"/>
      <c r="N211" s="175"/>
      <c r="O211" s="175"/>
      <c r="P211" s="175"/>
      <c r="Q211" s="175"/>
      <c r="R211" s="175"/>
      <c r="S211" s="175"/>
      <c r="T211" s="176"/>
      <c r="AT211" s="170" t="s">
        <v>187</v>
      </c>
      <c r="AU211" s="170" t="s">
        <v>83</v>
      </c>
      <c r="AV211" s="12" t="s">
        <v>83</v>
      </c>
      <c r="AW211" s="12" t="s">
        <v>34</v>
      </c>
      <c r="AX211" s="12" t="s">
        <v>74</v>
      </c>
      <c r="AY211" s="170" t="s">
        <v>117</v>
      </c>
    </row>
    <row r="212" spans="2:51" s="12" customFormat="1" ht="11.25">
      <c r="B212" s="168"/>
      <c r="D212" s="169" t="s">
        <v>187</v>
      </c>
      <c r="E212" s="170" t="s">
        <v>3</v>
      </c>
      <c r="F212" s="171" t="s">
        <v>301</v>
      </c>
      <c r="H212" s="172">
        <v>12.68</v>
      </c>
      <c r="I212" s="173"/>
      <c r="L212" s="168"/>
      <c r="M212" s="174"/>
      <c r="N212" s="175"/>
      <c r="O212" s="175"/>
      <c r="P212" s="175"/>
      <c r="Q212" s="175"/>
      <c r="R212" s="175"/>
      <c r="S212" s="175"/>
      <c r="T212" s="176"/>
      <c r="AT212" s="170" t="s">
        <v>187</v>
      </c>
      <c r="AU212" s="170" t="s">
        <v>83</v>
      </c>
      <c r="AV212" s="12" t="s">
        <v>83</v>
      </c>
      <c r="AW212" s="12" t="s">
        <v>34</v>
      </c>
      <c r="AX212" s="12" t="s">
        <v>74</v>
      </c>
      <c r="AY212" s="170" t="s">
        <v>117</v>
      </c>
    </row>
    <row r="213" spans="2:51" s="12" customFormat="1" ht="11.25">
      <c r="B213" s="168"/>
      <c r="D213" s="169" t="s">
        <v>187</v>
      </c>
      <c r="E213" s="170" t="s">
        <v>3</v>
      </c>
      <c r="F213" s="171" t="s">
        <v>302</v>
      </c>
      <c r="H213" s="172">
        <v>4.93</v>
      </c>
      <c r="I213" s="173"/>
      <c r="L213" s="168"/>
      <c r="M213" s="174"/>
      <c r="N213" s="175"/>
      <c r="O213" s="175"/>
      <c r="P213" s="175"/>
      <c r="Q213" s="175"/>
      <c r="R213" s="175"/>
      <c r="S213" s="175"/>
      <c r="T213" s="176"/>
      <c r="AT213" s="170" t="s">
        <v>187</v>
      </c>
      <c r="AU213" s="170" t="s">
        <v>83</v>
      </c>
      <c r="AV213" s="12" t="s">
        <v>83</v>
      </c>
      <c r="AW213" s="12" t="s">
        <v>34</v>
      </c>
      <c r="AX213" s="12" t="s">
        <v>74</v>
      </c>
      <c r="AY213" s="170" t="s">
        <v>117</v>
      </c>
    </row>
    <row r="214" spans="2:51" s="12" customFormat="1" ht="11.25">
      <c r="B214" s="168"/>
      <c r="D214" s="169" t="s">
        <v>187</v>
      </c>
      <c r="E214" s="170" t="s">
        <v>3</v>
      </c>
      <c r="F214" s="171" t="s">
        <v>303</v>
      </c>
      <c r="H214" s="172">
        <v>25.72</v>
      </c>
      <c r="I214" s="173"/>
      <c r="L214" s="168"/>
      <c r="M214" s="174"/>
      <c r="N214" s="175"/>
      <c r="O214" s="175"/>
      <c r="P214" s="175"/>
      <c r="Q214" s="175"/>
      <c r="R214" s="175"/>
      <c r="S214" s="175"/>
      <c r="T214" s="176"/>
      <c r="AT214" s="170" t="s">
        <v>187</v>
      </c>
      <c r="AU214" s="170" t="s">
        <v>83</v>
      </c>
      <c r="AV214" s="12" t="s">
        <v>83</v>
      </c>
      <c r="AW214" s="12" t="s">
        <v>34</v>
      </c>
      <c r="AX214" s="12" t="s">
        <v>74</v>
      </c>
      <c r="AY214" s="170" t="s">
        <v>117</v>
      </c>
    </row>
    <row r="215" spans="2:51" s="12" customFormat="1" ht="11.25">
      <c r="B215" s="168"/>
      <c r="D215" s="169" t="s">
        <v>187</v>
      </c>
      <c r="E215" s="170" t="s">
        <v>3</v>
      </c>
      <c r="F215" s="171" t="s">
        <v>304</v>
      </c>
      <c r="H215" s="172">
        <v>4.2</v>
      </c>
      <c r="I215" s="173"/>
      <c r="L215" s="168"/>
      <c r="M215" s="174"/>
      <c r="N215" s="175"/>
      <c r="O215" s="175"/>
      <c r="P215" s="175"/>
      <c r="Q215" s="175"/>
      <c r="R215" s="175"/>
      <c r="S215" s="175"/>
      <c r="T215" s="176"/>
      <c r="AT215" s="170" t="s">
        <v>187</v>
      </c>
      <c r="AU215" s="170" t="s">
        <v>83</v>
      </c>
      <c r="AV215" s="12" t="s">
        <v>83</v>
      </c>
      <c r="AW215" s="12" t="s">
        <v>34</v>
      </c>
      <c r="AX215" s="12" t="s">
        <v>74</v>
      </c>
      <c r="AY215" s="170" t="s">
        <v>117</v>
      </c>
    </row>
    <row r="216" spans="2:51" s="12" customFormat="1" ht="11.25">
      <c r="B216" s="168"/>
      <c r="D216" s="169" t="s">
        <v>187</v>
      </c>
      <c r="E216" s="170" t="s">
        <v>3</v>
      </c>
      <c r="F216" s="171" t="s">
        <v>305</v>
      </c>
      <c r="H216" s="172">
        <v>12.88</v>
      </c>
      <c r="I216" s="173"/>
      <c r="L216" s="168"/>
      <c r="M216" s="174"/>
      <c r="N216" s="175"/>
      <c r="O216" s="175"/>
      <c r="P216" s="175"/>
      <c r="Q216" s="175"/>
      <c r="R216" s="175"/>
      <c r="S216" s="175"/>
      <c r="T216" s="176"/>
      <c r="AT216" s="170" t="s">
        <v>187</v>
      </c>
      <c r="AU216" s="170" t="s">
        <v>83</v>
      </c>
      <c r="AV216" s="12" t="s">
        <v>83</v>
      </c>
      <c r="AW216" s="12" t="s">
        <v>34</v>
      </c>
      <c r="AX216" s="12" t="s">
        <v>74</v>
      </c>
      <c r="AY216" s="170" t="s">
        <v>117</v>
      </c>
    </row>
    <row r="217" spans="2:51" s="12" customFormat="1" ht="11.25">
      <c r="B217" s="168"/>
      <c r="D217" s="169" t="s">
        <v>187</v>
      </c>
      <c r="E217" s="170" t="s">
        <v>3</v>
      </c>
      <c r="F217" s="171" t="s">
        <v>306</v>
      </c>
      <c r="H217" s="172">
        <v>6.68</v>
      </c>
      <c r="I217" s="173"/>
      <c r="L217" s="168"/>
      <c r="M217" s="174"/>
      <c r="N217" s="175"/>
      <c r="O217" s="175"/>
      <c r="P217" s="175"/>
      <c r="Q217" s="175"/>
      <c r="R217" s="175"/>
      <c r="S217" s="175"/>
      <c r="T217" s="176"/>
      <c r="AT217" s="170" t="s">
        <v>187</v>
      </c>
      <c r="AU217" s="170" t="s">
        <v>83</v>
      </c>
      <c r="AV217" s="12" t="s">
        <v>83</v>
      </c>
      <c r="AW217" s="12" t="s">
        <v>34</v>
      </c>
      <c r="AX217" s="12" t="s">
        <v>74</v>
      </c>
      <c r="AY217" s="170" t="s">
        <v>117</v>
      </c>
    </row>
    <row r="218" spans="2:51" s="12" customFormat="1" ht="11.25">
      <c r="B218" s="168"/>
      <c r="D218" s="169" t="s">
        <v>187</v>
      </c>
      <c r="E218" s="170" t="s">
        <v>3</v>
      </c>
      <c r="F218" s="171" t="s">
        <v>307</v>
      </c>
      <c r="H218" s="172">
        <v>8.84</v>
      </c>
      <c r="I218" s="173"/>
      <c r="L218" s="168"/>
      <c r="M218" s="174"/>
      <c r="N218" s="175"/>
      <c r="O218" s="175"/>
      <c r="P218" s="175"/>
      <c r="Q218" s="175"/>
      <c r="R218" s="175"/>
      <c r="S218" s="175"/>
      <c r="T218" s="176"/>
      <c r="AT218" s="170" t="s">
        <v>187</v>
      </c>
      <c r="AU218" s="170" t="s">
        <v>83</v>
      </c>
      <c r="AV218" s="12" t="s">
        <v>83</v>
      </c>
      <c r="AW218" s="12" t="s">
        <v>34</v>
      </c>
      <c r="AX218" s="12" t="s">
        <v>74</v>
      </c>
      <c r="AY218" s="170" t="s">
        <v>117</v>
      </c>
    </row>
    <row r="219" spans="2:51" s="12" customFormat="1" ht="11.25">
      <c r="B219" s="168"/>
      <c r="D219" s="169" t="s">
        <v>187</v>
      </c>
      <c r="E219" s="170" t="s">
        <v>3</v>
      </c>
      <c r="F219" s="171" t="s">
        <v>308</v>
      </c>
      <c r="H219" s="172">
        <v>9.6</v>
      </c>
      <c r="I219" s="173"/>
      <c r="L219" s="168"/>
      <c r="M219" s="174"/>
      <c r="N219" s="175"/>
      <c r="O219" s="175"/>
      <c r="P219" s="175"/>
      <c r="Q219" s="175"/>
      <c r="R219" s="175"/>
      <c r="S219" s="175"/>
      <c r="T219" s="176"/>
      <c r="AT219" s="170" t="s">
        <v>187</v>
      </c>
      <c r="AU219" s="170" t="s">
        <v>83</v>
      </c>
      <c r="AV219" s="12" t="s">
        <v>83</v>
      </c>
      <c r="AW219" s="12" t="s">
        <v>34</v>
      </c>
      <c r="AX219" s="12" t="s">
        <v>74</v>
      </c>
      <c r="AY219" s="170" t="s">
        <v>117</v>
      </c>
    </row>
    <row r="220" spans="2:51" s="12" customFormat="1" ht="11.25">
      <c r="B220" s="168"/>
      <c r="D220" s="169" t="s">
        <v>187</v>
      </c>
      <c r="E220" s="170" t="s">
        <v>3</v>
      </c>
      <c r="F220" s="171" t="s">
        <v>309</v>
      </c>
      <c r="H220" s="172">
        <v>4.3</v>
      </c>
      <c r="I220" s="173"/>
      <c r="L220" s="168"/>
      <c r="M220" s="174"/>
      <c r="N220" s="175"/>
      <c r="O220" s="175"/>
      <c r="P220" s="175"/>
      <c r="Q220" s="175"/>
      <c r="R220" s="175"/>
      <c r="S220" s="175"/>
      <c r="T220" s="176"/>
      <c r="AT220" s="170" t="s">
        <v>187</v>
      </c>
      <c r="AU220" s="170" t="s">
        <v>83</v>
      </c>
      <c r="AV220" s="12" t="s">
        <v>83</v>
      </c>
      <c r="AW220" s="12" t="s">
        <v>34</v>
      </c>
      <c r="AX220" s="12" t="s">
        <v>74</v>
      </c>
      <c r="AY220" s="170" t="s">
        <v>117</v>
      </c>
    </row>
    <row r="221" spans="2:51" s="12" customFormat="1" ht="11.25">
      <c r="B221" s="168"/>
      <c r="D221" s="169" t="s">
        <v>187</v>
      </c>
      <c r="E221" s="170" t="s">
        <v>3</v>
      </c>
      <c r="F221" s="171" t="s">
        <v>310</v>
      </c>
      <c r="H221" s="172">
        <v>4.7</v>
      </c>
      <c r="I221" s="173"/>
      <c r="L221" s="168"/>
      <c r="M221" s="174"/>
      <c r="N221" s="175"/>
      <c r="O221" s="175"/>
      <c r="P221" s="175"/>
      <c r="Q221" s="175"/>
      <c r="R221" s="175"/>
      <c r="S221" s="175"/>
      <c r="T221" s="176"/>
      <c r="AT221" s="170" t="s">
        <v>187</v>
      </c>
      <c r="AU221" s="170" t="s">
        <v>83</v>
      </c>
      <c r="AV221" s="12" t="s">
        <v>83</v>
      </c>
      <c r="AW221" s="12" t="s">
        <v>34</v>
      </c>
      <c r="AX221" s="12" t="s">
        <v>74</v>
      </c>
      <c r="AY221" s="170" t="s">
        <v>117</v>
      </c>
    </row>
    <row r="222" spans="2:51" s="12" customFormat="1" ht="11.25">
      <c r="B222" s="168"/>
      <c r="D222" s="169" t="s">
        <v>187</v>
      </c>
      <c r="E222" s="170" t="s">
        <v>3</v>
      </c>
      <c r="F222" s="171" t="s">
        <v>311</v>
      </c>
      <c r="H222" s="172">
        <v>22.5</v>
      </c>
      <c r="I222" s="173"/>
      <c r="L222" s="168"/>
      <c r="M222" s="174"/>
      <c r="N222" s="175"/>
      <c r="O222" s="175"/>
      <c r="P222" s="175"/>
      <c r="Q222" s="175"/>
      <c r="R222" s="175"/>
      <c r="S222" s="175"/>
      <c r="T222" s="176"/>
      <c r="AT222" s="170" t="s">
        <v>187</v>
      </c>
      <c r="AU222" s="170" t="s">
        <v>83</v>
      </c>
      <c r="AV222" s="12" t="s">
        <v>83</v>
      </c>
      <c r="AW222" s="12" t="s">
        <v>34</v>
      </c>
      <c r="AX222" s="12" t="s">
        <v>74</v>
      </c>
      <c r="AY222" s="170" t="s">
        <v>117</v>
      </c>
    </row>
    <row r="223" spans="2:51" s="12" customFormat="1" ht="11.25">
      <c r="B223" s="168"/>
      <c r="D223" s="169" t="s">
        <v>187</v>
      </c>
      <c r="E223" s="170" t="s">
        <v>3</v>
      </c>
      <c r="F223" s="171" t="s">
        <v>312</v>
      </c>
      <c r="H223" s="172">
        <v>10.37</v>
      </c>
      <c r="I223" s="173"/>
      <c r="L223" s="168"/>
      <c r="M223" s="174"/>
      <c r="N223" s="175"/>
      <c r="O223" s="175"/>
      <c r="P223" s="175"/>
      <c r="Q223" s="175"/>
      <c r="R223" s="175"/>
      <c r="S223" s="175"/>
      <c r="T223" s="176"/>
      <c r="AT223" s="170" t="s">
        <v>187</v>
      </c>
      <c r="AU223" s="170" t="s">
        <v>83</v>
      </c>
      <c r="AV223" s="12" t="s">
        <v>83</v>
      </c>
      <c r="AW223" s="12" t="s">
        <v>34</v>
      </c>
      <c r="AX223" s="12" t="s">
        <v>74</v>
      </c>
      <c r="AY223" s="170" t="s">
        <v>117</v>
      </c>
    </row>
    <row r="224" spans="2:51" s="12" customFormat="1" ht="11.25">
      <c r="B224" s="168"/>
      <c r="D224" s="169" t="s">
        <v>187</v>
      </c>
      <c r="E224" s="170" t="s">
        <v>3</v>
      </c>
      <c r="F224" s="171" t="s">
        <v>313</v>
      </c>
      <c r="H224" s="172">
        <v>114</v>
      </c>
      <c r="I224" s="173"/>
      <c r="L224" s="168"/>
      <c r="M224" s="174"/>
      <c r="N224" s="175"/>
      <c r="O224" s="175"/>
      <c r="P224" s="175"/>
      <c r="Q224" s="175"/>
      <c r="R224" s="175"/>
      <c r="S224" s="175"/>
      <c r="T224" s="176"/>
      <c r="AT224" s="170" t="s">
        <v>187</v>
      </c>
      <c r="AU224" s="170" t="s">
        <v>83</v>
      </c>
      <c r="AV224" s="12" t="s">
        <v>83</v>
      </c>
      <c r="AW224" s="12" t="s">
        <v>34</v>
      </c>
      <c r="AX224" s="12" t="s">
        <v>74</v>
      </c>
      <c r="AY224" s="170" t="s">
        <v>117</v>
      </c>
    </row>
    <row r="225" spans="2:65" s="12" customFormat="1" ht="11.25">
      <c r="B225" s="168"/>
      <c r="D225" s="169" t="s">
        <v>187</v>
      </c>
      <c r="E225" s="170" t="s">
        <v>3</v>
      </c>
      <c r="F225" s="171" t="s">
        <v>314</v>
      </c>
      <c r="H225" s="172">
        <v>66.92</v>
      </c>
      <c r="I225" s="173"/>
      <c r="L225" s="168"/>
      <c r="M225" s="174"/>
      <c r="N225" s="175"/>
      <c r="O225" s="175"/>
      <c r="P225" s="175"/>
      <c r="Q225" s="175"/>
      <c r="R225" s="175"/>
      <c r="S225" s="175"/>
      <c r="T225" s="176"/>
      <c r="AT225" s="170" t="s">
        <v>187</v>
      </c>
      <c r="AU225" s="170" t="s">
        <v>83</v>
      </c>
      <c r="AV225" s="12" t="s">
        <v>83</v>
      </c>
      <c r="AW225" s="12" t="s">
        <v>34</v>
      </c>
      <c r="AX225" s="12" t="s">
        <v>74</v>
      </c>
      <c r="AY225" s="170" t="s">
        <v>117</v>
      </c>
    </row>
    <row r="226" spans="2:65" s="12" customFormat="1" ht="11.25">
      <c r="B226" s="168"/>
      <c r="D226" s="169" t="s">
        <v>187</v>
      </c>
      <c r="E226" s="170" t="s">
        <v>3</v>
      </c>
      <c r="F226" s="171" t="s">
        <v>315</v>
      </c>
      <c r="H226" s="172">
        <v>7.52</v>
      </c>
      <c r="I226" s="173"/>
      <c r="L226" s="168"/>
      <c r="M226" s="174"/>
      <c r="N226" s="175"/>
      <c r="O226" s="175"/>
      <c r="P226" s="175"/>
      <c r="Q226" s="175"/>
      <c r="R226" s="175"/>
      <c r="S226" s="175"/>
      <c r="T226" s="176"/>
      <c r="AT226" s="170" t="s">
        <v>187</v>
      </c>
      <c r="AU226" s="170" t="s">
        <v>83</v>
      </c>
      <c r="AV226" s="12" t="s">
        <v>83</v>
      </c>
      <c r="AW226" s="12" t="s">
        <v>34</v>
      </c>
      <c r="AX226" s="12" t="s">
        <v>74</v>
      </c>
      <c r="AY226" s="170" t="s">
        <v>117</v>
      </c>
    </row>
    <row r="227" spans="2:65" s="12" customFormat="1" ht="11.25">
      <c r="B227" s="168"/>
      <c r="D227" s="169" t="s">
        <v>187</v>
      </c>
      <c r="E227" s="170" t="s">
        <v>3</v>
      </c>
      <c r="F227" s="171" t="s">
        <v>316</v>
      </c>
      <c r="H227" s="172">
        <v>22.62</v>
      </c>
      <c r="I227" s="173"/>
      <c r="L227" s="168"/>
      <c r="M227" s="174"/>
      <c r="N227" s="175"/>
      <c r="O227" s="175"/>
      <c r="P227" s="175"/>
      <c r="Q227" s="175"/>
      <c r="R227" s="175"/>
      <c r="S227" s="175"/>
      <c r="T227" s="176"/>
      <c r="AT227" s="170" t="s">
        <v>187</v>
      </c>
      <c r="AU227" s="170" t="s">
        <v>83</v>
      </c>
      <c r="AV227" s="12" t="s">
        <v>83</v>
      </c>
      <c r="AW227" s="12" t="s">
        <v>34</v>
      </c>
      <c r="AX227" s="12" t="s">
        <v>74</v>
      </c>
      <c r="AY227" s="170" t="s">
        <v>117</v>
      </c>
    </row>
    <row r="228" spans="2:65" s="12" customFormat="1" ht="11.25">
      <c r="B228" s="168"/>
      <c r="D228" s="169" t="s">
        <v>187</v>
      </c>
      <c r="E228" s="170" t="s">
        <v>3</v>
      </c>
      <c r="F228" s="171" t="s">
        <v>317</v>
      </c>
      <c r="H228" s="172">
        <v>-122.37</v>
      </c>
      <c r="I228" s="173"/>
      <c r="L228" s="168"/>
      <c r="M228" s="174"/>
      <c r="N228" s="175"/>
      <c r="O228" s="175"/>
      <c r="P228" s="175"/>
      <c r="Q228" s="175"/>
      <c r="R228" s="175"/>
      <c r="S228" s="175"/>
      <c r="T228" s="176"/>
      <c r="AT228" s="170" t="s">
        <v>187</v>
      </c>
      <c r="AU228" s="170" t="s">
        <v>83</v>
      </c>
      <c r="AV228" s="12" t="s">
        <v>83</v>
      </c>
      <c r="AW228" s="12" t="s">
        <v>34</v>
      </c>
      <c r="AX228" s="12" t="s">
        <v>74</v>
      </c>
      <c r="AY228" s="170" t="s">
        <v>117</v>
      </c>
    </row>
    <row r="229" spans="2:65" s="15" customFormat="1" ht="11.25">
      <c r="B229" s="192"/>
      <c r="D229" s="169" t="s">
        <v>187</v>
      </c>
      <c r="E229" s="193" t="s">
        <v>3</v>
      </c>
      <c r="F229" s="194" t="s">
        <v>240</v>
      </c>
      <c r="H229" s="195">
        <v>387.67</v>
      </c>
      <c r="I229" s="196"/>
      <c r="L229" s="192"/>
      <c r="M229" s="197"/>
      <c r="N229" s="198"/>
      <c r="O229" s="198"/>
      <c r="P229" s="198"/>
      <c r="Q229" s="198"/>
      <c r="R229" s="198"/>
      <c r="S229" s="198"/>
      <c r="T229" s="199"/>
      <c r="AT229" s="193" t="s">
        <v>187</v>
      </c>
      <c r="AU229" s="193" t="s">
        <v>83</v>
      </c>
      <c r="AV229" s="15" t="s">
        <v>135</v>
      </c>
      <c r="AW229" s="15" t="s">
        <v>34</v>
      </c>
      <c r="AX229" s="15" t="s">
        <v>74</v>
      </c>
      <c r="AY229" s="193" t="s">
        <v>117</v>
      </c>
    </row>
    <row r="230" spans="2:65" s="12" customFormat="1" ht="11.25">
      <c r="B230" s="168"/>
      <c r="D230" s="169" t="s">
        <v>187</v>
      </c>
      <c r="E230" s="170" t="s">
        <v>3</v>
      </c>
      <c r="F230" s="171" t="s">
        <v>318</v>
      </c>
      <c r="H230" s="172">
        <v>122.37</v>
      </c>
      <c r="I230" s="173"/>
      <c r="L230" s="168"/>
      <c r="M230" s="174"/>
      <c r="N230" s="175"/>
      <c r="O230" s="175"/>
      <c r="P230" s="175"/>
      <c r="Q230" s="175"/>
      <c r="R230" s="175"/>
      <c r="S230" s="175"/>
      <c r="T230" s="176"/>
      <c r="AT230" s="170" t="s">
        <v>187</v>
      </c>
      <c r="AU230" s="170" t="s">
        <v>83</v>
      </c>
      <c r="AV230" s="12" t="s">
        <v>83</v>
      </c>
      <c r="AW230" s="12" t="s">
        <v>34</v>
      </c>
      <c r="AX230" s="12" t="s">
        <v>74</v>
      </c>
      <c r="AY230" s="170" t="s">
        <v>117</v>
      </c>
    </row>
    <row r="231" spans="2:65" s="14" customFormat="1" ht="11.25">
      <c r="B231" s="184"/>
      <c r="D231" s="169" t="s">
        <v>187</v>
      </c>
      <c r="E231" s="185" t="s">
        <v>3</v>
      </c>
      <c r="F231" s="186" t="s">
        <v>211</v>
      </c>
      <c r="H231" s="187">
        <v>510.04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5" t="s">
        <v>187</v>
      </c>
      <c r="AU231" s="185" t="s">
        <v>83</v>
      </c>
      <c r="AV231" s="14" t="s">
        <v>181</v>
      </c>
      <c r="AW231" s="14" t="s">
        <v>34</v>
      </c>
      <c r="AX231" s="14" t="s">
        <v>81</v>
      </c>
      <c r="AY231" s="185" t="s">
        <v>117</v>
      </c>
    </row>
    <row r="232" spans="2:65" s="1" customFormat="1" ht="16.350000000000001" customHeight="1">
      <c r="B232" s="148"/>
      <c r="C232" s="200" t="s">
        <v>319</v>
      </c>
      <c r="D232" s="200" t="s">
        <v>276</v>
      </c>
      <c r="E232" s="201" t="s">
        <v>320</v>
      </c>
      <c r="F232" s="202" t="s">
        <v>321</v>
      </c>
      <c r="G232" s="203" t="s">
        <v>180</v>
      </c>
      <c r="H232" s="204">
        <v>60.863999999999997</v>
      </c>
      <c r="I232" s="205"/>
      <c r="J232" s="206">
        <f>ROUND(I232*H232,2)</f>
        <v>0</v>
      </c>
      <c r="K232" s="202" t="s">
        <v>131</v>
      </c>
      <c r="L232" s="207"/>
      <c r="M232" s="208" t="s">
        <v>3</v>
      </c>
      <c r="N232" s="209" t="s">
        <v>45</v>
      </c>
      <c r="O232" s="51"/>
      <c r="P232" s="158">
        <f>O232*H232</f>
        <v>0</v>
      </c>
      <c r="Q232" s="158">
        <v>9.2000000000000003E-4</v>
      </c>
      <c r="R232" s="158">
        <f>Q232*H232</f>
        <v>5.5994879999999997E-2</v>
      </c>
      <c r="S232" s="158">
        <v>0</v>
      </c>
      <c r="T232" s="159">
        <f>S232*H232</f>
        <v>0</v>
      </c>
      <c r="AR232" s="18" t="s">
        <v>223</v>
      </c>
      <c r="AT232" s="18" t="s">
        <v>276</v>
      </c>
      <c r="AU232" s="18" t="s">
        <v>83</v>
      </c>
      <c r="AY232" s="18" t="s">
        <v>117</v>
      </c>
      <c r="BE232" s="160">
        <f>IF(N232="základní",J232,0)</f>
        <v>0</v>
      </c>
      <c r="BF232" s="160">
        <f>IF(N232="snížená",J232,0)</f>
        <v>0</v>
      </c>
      <c r="BG232" s="160">
        <f>IF(N232="zákl. přenesená",J232,0)</f>
        <v>0</v>
      </c>
      <c r="BH232" s="160">
        <f>IF(N232="sníž. přenesená",J232,0)</f>
        <v>0</v>
      </c>
      <c r="BI232" s="160">
        <f>IF(N232="nulová",J232,0)</f>
        <v>0</v>
      </c>
      <c r="BJ232" s="18" t="s">
        <v>81</v>
      </c>
      <c r="BK232" s="160">
        <f>ROUND(I232*H232,2)</f>
        <v>0</v>
      </c>
      <c r="BL232" s="18" t="s">
        <v>181</v>
      </c>
      <c r="BM232" s="18" t="s">
        <v>322</v>
      </c>
    </row>
    <row r="233" spans="2:65" s="12" customFormat="1" ht="11.25">
      <c r="B233" s="168"/>
      <c r="D233" s="169" t="s">
        <v>187</v>
      </c>
      <c r="E233" s="170" t="s">
        <v>3</v>
      </c>
      <c r="F233" s="171" t="s">
        <v>323</v>
      </c>
      <c r="H233" s="172">
        <v>387.67</v>
      </c>
      <c r="I233" s="173"/>
      <c r="L233" s="168"/>
      <c r="M233" s="174"/>
      <c r="N233" s="175"/>
      <c r="O233" s="175"/>
      <c r="P233" s="175"/>
      <c r="Q233" s="175"/>
      <c r="R233" s="175"/>
      <c r="S233" s="175"/>
      <c r="T233" s="176"/>
      <c r="AT233" s="170" t="s">
        <v>187</v>
      </c>
      <c r="AU233" s="170" t="s">
        <v>83</v>
      </c>
      <c r="AV233" s="12" t="s">
        <v>83</v>
      </c>
      <c r="AW233" s="12" t="s">
        <v>34</v>
      </c>
      <c r="AX233" s="12" t="s">
        <v>81</v>
      </c>
      <c r="AY233" s="170" t="s">
        <v>117</v>
      </c>
    </row>
    <row r="234" spans="2:65" s="12" customFormat="1" ht="11.25">
      <c r="B234" s="168"/>
      <c r="D234" s="169" t="s">
        <v>187</v>
      </c>
      <c r="F234" s="171" t="s">
        <v>324</v>
      </c>
      <c r="H234" s="172">
        <v>60.863999999999997</v>
      </c>
      <c r="I234" s="173"/>
      <c r="L234" s="168"/>
      <c r="M234" s="174"/>
      <c r="N234" s="175"/>
      <c r="O234" s="175"/>
      <c r="P234" s="175"/>
      <c r="Q234" s="175"/>
      <c r="R234" s="175"/>
      <c r="S234" s="175"/>
      <c r="T234" s="176"/>
      <c r="AT234" s="170" t="s">
        <v>187</v>
      </c>
      <c r="AU234" s="170" t="s">
        <v>83</v>
      </c>
      <c r="AV234" s="12" t="s">
        <v>83</v>
      </c>
      <c r="AW234" s="12" t="s">
        <v>4</v>
      </c>
      <c r="AX234" s="12" t="s">
        <v>81</v>
      </c>
      <c r="AY234" s="170" t="s">
        <v>117</v>
      </c>
    </row>
    <row r="235" spans="2:65" s="1" customFormat="1" ht="16.350000000000001" customHeight="1">
      <c r="B235" s="148"/>
      <c r="C235" s="200" t="s">
        <v>325</v>
      </c>
      <c r="D235" s="200" t="s">
        <v>276</v>
      </c>
      <c r="E235" s="201" t="s">
        <v>326</v>
      </c>
      <c r="F235" s="202" t="s">
        <v>327</v>
      </c>
      <c r="G235" s="203" t="s">
        <v>180</v>
      </c>
      <c r="H235" s="204">
        <v>19.369</v>
      </c>
      <c r="I235" s="205"/>
      <c r="J235" s="206">
        <f>ROUND(I235*H235,2)</f>
        <v>0</v>
      </c>
      <c r="K235" s="202" t="s">
        <v>216</v>
      </c>
      <c r="L235" s="207"/>
      <c r="M235" s="208" t="s">
        <v>3</v>
      </c>
      <c r="N235" s="209" t="s">
        <v>45</v>
      </c>
      <c r="O235" s="51"/>
      <c r="P235" s="158">
        <f>O235*H235</f>
        <v>0</v>
      </c>
      <c r="Q235" s="158">
        <v>8.9999999999999998E-4</v>
      </c>
      <c r="R235" s="158">
        <f>Q235*H235</f>
        <v>1.7432099999999999E-2</v>
      </c>
      <c r="S235" s="158">
        <v>0</v>
      </c>
      <c r="T235" s="159">
        <f>S235*H235</f>
        <v>0</v>
      </c>
      <c r="AR235" s="18" t="s">
        <v>223</v>
      </c>
      <c r="AT235" s="18" t="s">
        <v>276</v>
      </c>
      <c r="AU235" s="18" t="s">
        <v>83</v>
      </c>
      <c r="AY235" s="18" t="s">
        <v>117</v>
      </c>
      <c r="BE235" s="160">
        <f>IF(N235="základní",J235,0)</f>
        <v>0</v>
      </c>
      <c r="BF235" s="160">
        <f>IF(N235="snížená",J235,0)</f>
        <v>0</v>
      </c>
      <c r="BG235" s="160">
        <f>IF(N235="zákl. přenesená",J235,0)</f>
        <v>0</v>
      </c>
      <c r="BH235" s="160">
        <f>IF(N235="sníž. přenesená",J235,0)</f>
        <v>0</v>
      </c>
      <c r="BI235" s="160">
        <f>IF(N235="nulová",J235,0)</f>
        <v>0</v>
      </c>
      <c r="BJ235" s="18" t="s">
        <v>81</v>
      </c>
      <c r="BK235" s="160">
        <f>ROUND(I235*H235,2)</f>
        <v>0</v>
      </c>
      <c r="BL235" s="18" t="s">
        <v>181</v>
      </c>
      <c r="BM235" s="18" t="s">
        <v>328</v>
      </c>
    </row>
    <row r="236" spans="2:65" s="12" customFormat="1" ht="11.25">
      <c r="B236" s="168"/>
      <c r="D236" s="169" t="s">
        <v>187</v>
      </c>
      <c r="E236" s="170" t="s">
        <v>3</v>
      </c>
      <c r="F236" s="171" t="s">
        <v>329</v>
      </c>
      <c r="H236" s="172">
        <v>123.37</v>
      </c>
      <c r="I236" s="173"/>
      <c r="L236" s="168"/>
      <c r="M236" s="174"/>
      <c r="N236" s="175"/>
      <c r="O236" s="175"/>
      <c r="P236" s="175"/>
      <c r="Q236" s="175"/>
      <c r="R236" s="175"/>
      <c r="S236" s="175"/>
      <c r="T236" s="176"/>
      <c r="AT236" s="170" t="s">
        <v>187</v>
      </c>
      <c r="AU236" s="170" t="s">
        <v>83</v>
      </c>
      <c r="AV236" s="12" t="s">
        <v>83</v>
      </c>
      <c r="AW236" s="12" t="s">
        <v>34</v>
      </c>
      <c r="AX236" s="12" t="s">
        <v>81</v>
      </c>
      <c r="AY236" s="170" t="s">
        <v>117</v>
      </c>
    </row>
    <row r="237" spans="2:65" s="12" customFormat="1" ht="11.25">
      <c r="B237" s="168"/>
      <c r="D237" s="169" t="s">
        <v>187</v>
      </c>
      <c r="F237" s="171" t="s">
        <v>330</v>
      </c>
      <c r="H237" s="172">
        <v>19.369</v>
      </c>
      <c r="I237" s="173"/>
      <c r="L237" s="168"/>
      <c r="M237" s="174"/>
      <c r="N237" s="175"/>
      <c r="O237" s="175"/>
      <c r="P237" s="175"/>
      <c r="Q237" s="175"/>
      <c r="R237" s="175"/>
      <c r="S237" s="175"/>
      <c r="T237" s="176"/>
      <c r="AT237" s="170" t="s">
        <v>187</v>
      </c>
      <c r="AU237" s="170" t="s">
        <v>83</v>
      </c>
      <c r="AV237" s="12" t="s">
        <v>83</v>
      </c>
      <c r="AW237" s="12" t="s">
        <v>4</v>
      </c>
      <c r="AX237" s="12" t="s">
        <v>81</v>
      </c>
      <c r="AY237" s="170" t="s">
        <v>117</v>
      </c>
    </row>
    <row r="238" spans="2:65" s="1" customFormat="1" ht="21.75" customHeight="1">
      <c r="B238" s="148"/>
      <c r="C238" s="149" t="s">
        <v>331</v>
      </c>
      <c r="D238" s="149" t="s">
        <v>120</v>
      </c>
      <c r="E238" s="150" t="s">
        <v>332</v>
      </c>
      <c r="F238" s="151" t="s">
        <v>333</v>
      </c>
      <c r="G238" s="152" t="s">
        <v>180</v>
      </c>
      <c r="H238" s="153">
        <v>2070.373</v>
      </c>
      <c r="I238" s="154"/>
      <c r="J238" s="155">
        <f>ROUND(I238*H238,2)</f>
        <v>0</v>
      </c>
      <c r="K238" s="151" t="s">
        <v>131</v>
      </c>
      <c r="L238" s="32"/>
      <c r="M238" s="156" t="s">
        <v>3</v>
      </c>
      <c r="N238" s="157" t="s">
        <v>45</v>
      </c>
      <c r="O238" s="51"/>
      <c r="P238" s="158">
        <f>O238*H238</f>
        <v>0</v>
      </c>
      <c r="Q238" s="158">
        <v>6.0000000000000002E-5</v>
      </c>
      <c r="R238" s="158">
        <f>Q238*H238</f>
        <v>0.12422238000000001</v>
      </c>
      <c r="S238" s="158">
        <v>0</v>
      </c>
      <c r="T238" s="159">
        <f>S238*H238</f>
        <v>0</v>
      </c>
      <c r="AR238" s="18" t="s">
        <v>181</v>
      </c>
      <c r="AT238" s="18" t="s">
        <v>120</v>
      </c>
      <c r="AU238" s="18" t="s">
        <v>83</v>
      </c>
      <c r="AY238" s="18" t="s">
        <v>117</v>
      </c>
      <c r="BE238" s="160">
        <f>IF(N238="základní",J238,0)</f>
        <v>0</v>
      </c>
      <c r="BF238" s="160">
        <f>IF(N238="snížená",J238,0)</f>
        <v>0</v>
      </c>
      <c r="BG238" s="160">
        <f>IF(N238="zákl. přenesená",J238,0)</f>
        <v>0</v>
      </c>
      <c r="BH238" s="160">
        <f>IF(N238="sníž. přenesená",J238,0)</f>
        <v>0</v>
      </c>
      <c r="BI238" s="160">
        <f>IF(N238="nulová",J238,0)</f>
        <v>0</v>
      </c>
      <c r="BJ238" s="18" t="s">
        <v>81</v>
      </c>
      <c r="BK238" s="160">
        <f>ROUND(I238*H238,2)</f>
        <v>0</v>
      </c>
      <c r="BL238" s="18" t="s">
        <v>181</v>
      </c>
      <c r="BM238" s="18" t="s">
        <v>334</v>
      </c>
    </row>
    <row r="239" spans="2:65" s="12" customFormat="1" ht="11.25">
      <c r="B239" s="168"/>
      <c r="D239" s="169" t="s">
        <v>187</v>
      </c>
      <c r="E239" s="170" t="s">
        <v>3</v>
      </c>
      <c r="F239" s="171" t="s">
        <v>335</v>
      </c>
      <c r="H239" s="172">
        <v>2070.373</v>
      </c>
      <c r="I239" s="173"/>
      <c r="L239" s="168"/>
      <c r="M239" s="174"/>
      <c r="N239" s="175"/>
      <c r="O239" s="175"/>
      <c r="P239" s="175"/>
      <c r="Q239" s="175"/>
      <c r="R239" s="175"/>
      <c r="S239" s="175"/>
      <c r="T239" s="176"/>
      <c r="AT239" s="170" t="s">
        <v>187</v>
      </c>
      <c r="AU239" s="170" t="s">
        <v>83</v>
      </c>
      <c r="AV239" s="12" t="s">
        <v>83</v>
      </c>
      <c r="AW239" s="12" t="s">
        <v>34</v>
      </c>
      <c r="AX239" s="12" t="s">
        <v>81</v>
      </c>
      <c r="AY239" s="170" t="s">
        <v>117</v>
      </c>
    </row>
    <row r="240" spans="2:65" s="1" customFormat="1" ht="16.350000000000001" customHeight="1">
      <c r="B240" s="148"/>
      <c r="C240" s="149" t="s">
        <v>9</v>
      </c>
      <c r="D240" s="149" t="s">
        <v>120</v>
      </c>
      <c r="E240" s="150" t="s">
        <v>336</v>
      </c>
      <c r="F240" s="151" t="s">
        <v>337</v>
      </c>
      <c r="G240" s="152" t="s">
        <v>292</v>
      </c>
      <c r="H240" s="153">
        <v>242.14</v>
      </c>
      <c r="I240" s="154"/>
      <c r="J240" s="155">
        <f>ROUND(I240*H240,2)</f>
        <v>0</v>
      </c>
      <c r="K240" s="151" t="s">
        <v>131</v>
      </c>
      <c r="L240" s="32"/>
      <c r="M240" s="156" t="s">
        <v>3</v>
      </c>
      <c r="N240" s="157" t="s">
        <v>45</v>
      </c>
      <c r="O240" s="51"/>
      <c r="P240" s="158">
        <f>O240*H240</f>
        <v>0</v>
      </c>
      <c r="Q240" s="158">
        <v>6.0000000000000002E-5</v>
      </c>
      <c r="R240" s="158">
        <f>Q240*H240</f>
        <v>1.45284E-2</v>
      </c>
      <c r="S240" s="158">
        <v>0</v>
      </c>
      <c r="T240" s="159">
        <f>S240*H240</f>
        <v>0</v>
      </c>
      <c r="AR240" s="18" t="s">
        <v>181</v>
      </c>
      <c r="AT240" s="18" t="s">
        <v>120</v>
      </c>
      <c r="AU240" s="18" t="s">
        <v>83</v>
      </c>
      <c r="AY240" s="18" t="s">
        <v>117</v>
      </c>
      <c r="BE240" s="160">
        <f>IF(N240="základní",J240,0)</f>
        <v>0</v>
      </c>
      <c r="BF240" s="160">
        <f>IF(N240="snížená",J240,0)</f>
        <v>0</v>
      </c>
      <c r="BG240" s="160">
        <f>IF(N240="zákl. přenesená",J240,0)</f>
        <v>0</v>
      </c>
      <c r="BH240" s="160">
        <f>IF(N240="sníž. přenesená",J240,0)</f>
        <v>0</v>
      </c>
      <c r="BI240" s="160">
        <f>IF(N240="nulová",J240,0)</f>
        <v>0</v>
      </c>
      <c r="BJ240" s="18" t="s">
        <v>81</v>
      </c>
      <c r="BK240" s="160">
        <f>ROUND(I240*H240,2)</f>
        <v>0</v>
      </c>
      <c r="BL240" s="18" t="s">
        <v>181</v>
      </c>
      <c r="BM240" s="18" t="s">
        <v>338</v>
      </c>
    </row>
    <row r="241" spans="2:65" s="12" customFormat="1" ht="11.25">
      <c r="B241" s="168"/>
      <c r="D241" s="169" t="s">
        <v>187</v>
      </c>
      <c r="E241" s="170" t="s">
        <v>3</v>
      </c>
      <c r="F241" s="171" t="s">
        <v>339</v>
      </c>
      <c r="H241" s="172">
        <v>242.14</v>
      </c>
      <c r="I241" s="173"/>
      <c r="L241" s="168"/>
      <c r="M241" s="174"/>
      <c r="N241" s="175"/>
      <c r="O241" s="175"/>
      <c r="P241" s="175"/>
      <c r="Q241" s="175"/>
      <c r="R241" s="175"/>
      <c r="S241" s="175"/>
      <c r="T241" s="176"/>
      <c r="AT241" s="170" t="s">
        <v>187</v>
      </c>
      <c r="AU241" s="170" t="s">
        <v>83</v>
      </c>
      <c r="AV241" s="12" t="s">
        <v>83</v>
      </c>
      <c r="AW241" s="12" t="s">
        <v>34</v>
      </c>
      <c r="AX241" s="12" t="s">
        <v>81</v>
      </c>
      <c r="AY241" s="170" t="s">
        <v>117</v>
      </c>
    </row>
    <row r="242" spans="2:65" s="1" customFormat="1" ht="16.350000000000001" customHeight="1">
      <c r="B242" s="148"/>
      <c r="C242" s="200" t="s">
        <v>340</v>
      </c>
      <c r="D242" s="200" t="s">
        <v>276</v>
      </c>
      <c r="E242" s="201" t="s">
        <v>341</v>
      </c>
      <c r="F242" s="202" t="s">
        <v>342</v>
      </c>
      <c r="G242" s="203" t="s">
        <v>292</v>
      </c>
      <c r="H242" s="204">
        <v>254.24700000000001</v>
      </c>
      <c r="I242" s="205"/>
      <c r="J242" s="206">
        <f>ROUND(I242*H242,2)</f>
        <v>0</v>
      </c>
      <c r="K242" s="202" t="s">
        <v>131</v>
      </c>
      <c r="L242" s="207"/>
      <c r="M242" s="208" t="s">
        <v>3</v>
      </c>
      <c r="N242" s="209" t="s">
        <v>45</v>
      </c>
      <c r="O242" s="51"/>
      <c r="P242" s="158">
        <f>O242*H242</f>
        <v>0</v>
      </c>
      <c r="Q242" s="158">
        <v>2.7999999999999998E-4</v>
      </c>
      <c r="R242" s="158">
        <f>Q242*H242</f>
        <v>7.1189160000000001E-2</v>
      </c>
      <c r="S242" s="158">
        <v>0</v>
      </c>
      <c r="T242" s="159">
        <f>S242*H242</f>
        <v>0</v>
      </c>
      <c r="AR242" s="18" t="s">
        <v>223</v>
      </c>
      <c r="AT242" s="18" t="s">
        <v>276</v>
      </c>
      <c r="AU242" s="18" t="s">
        <v>83</v>
      </c>
      <c r="AY242" s="18" t="s">
        <v>117</v>
      </c>
      <c r="BE242" s="160">
        <f>IF(N242="základní",J242,0)</f>
        <v>0</v>
      </c>
      <c r="BF242" s="160">
        <f>IF(N242="snížená",J242,0)</f>
        <v>0</v>
      </c>
      <c r="BG242" s="160">
        <f>IF(N242="zákl. přenesená",J242,0)</f>
        <v>0</v>
      </c>
      <c r="BH242" s="160">
        <f>IF(N242="sníž. přenesená",J242,0)</f>
        <v>0</v>
      </c>
      <c r="BI242" s="160">
        <f>IF(N242="nulová",J242,0)</f>
        <v>0</v>
      </c>
      <c r="BJ242" s="18" t="s">
        <v>81</v>
      </c>
      <c r="BK242" s="160">
        <f>ROUND(I242*H242,2)</f>
        <v>0</v>
      </c>
      <c r="BL242" s="18" t="s">
        <v>181</v>
      </c>
      <c r="BM242" s="18" t="s">
        <v>343</v>
      </c>
    </row>
    <row r="243" spans="2:65" s="12" customFormat="1" ht="11.25">
      <c r="B243" s="168"/>
      <c r="D243" s="169" t="s">
        <v>187</v>
      </c>
      <c r="F243" s="171" t="s">
        <v>344</v>
      </c>
      <c r="H243" s="172">
        <v>254.24700000000001</v>
      </c>
      <c r="I243" s="173"/>
      <c r="L243" s="168"/>
      <c r="M243" s="174"/>
      <c r="N243" s="175"/>
      <c r="O243" s="175"/>
      <c r="P243" s="175"/>
      <c r="Q243" s="175"/>
      <c r="R243" s="175"/>
      <c r="S243" s="175"/>
      <c r="T243" s="176"/>
      <c r="AT243" s="170" t="s">
        <v>187</v>
      </c>
      <c r="AU243" s="170" t="s">
        <v>83</v>
      </c>
      <c r="AV243" s="12" t="s">
        <v>83</v>
      </c>
      <c r="AW243" s="12" t="s">
        <v>4</v>
      </c>
      <c r="AX243" s="12" t="s">
        <v>81</v>
      </c>
      <c r="AY243" s="170" t="s">
        <v>117</v>
      </c>
    </row>
    <row r="244" spans="2:65" s="1" customFormat="1" ht="16.350000000000001" customHeight="1">
      <c r="B244" s="148"/>
      <c r="C244" s="149" t="s">
        <v>345</v>
      </c>
      <c r="D244" s="149" t="s">
        <v>120</v>
      </c>
      <c r="E244" s="150" t="s">
        <v>346</v>
      </c>
      <c r="F244" s="151" t="s">
        <v>347</v>
      </c>
      <c r="G244" s="152" t="s">
        <v>292</v>
      </c>
      <c r="H244" s="153">
        <v>1286.92</v>
      </c>
      <c r="I244" s="154"/>
      <c r="J244" s="155">
        <f>ROUND(I244*H244,2)</f>
        <v>0</v>
      </c>
      <c r="K244" s="151" t="s">
        <v>131</v>
      </c>
      <c r="L244" s="32"/>
      <c r="M244" s="156" t="s">
        <v>3</v>
      </c>
      <c r="N244" s="157" t="s">
        <v>45</v>
      </c>
      <c r="O244" s="51"/>
      <c r="P244" s="158">
        <f>O244*H244</f>
        <v>0</v>
      </c>
      <c r="Q244" s="158">
        <v>2.5000000000000001E-4</v>
      </c>
      <c r="R244" s="158">
        <f>Q244*H244</f>
        <v>0.32173000000000002</v>
      </c>
      <c r="S244" s="158">
        <v>0</v>
      </c>
      <c r="T244" s="159">
        <f>S244*H244</f>
        <v>0</v>
      </c>
      <c r="AR244" s="18" t="s">
        <v>181</v>
      </c>
      <c r="AT244" s="18" t="s">
        <v>120</v>
      </c>
      <c r="AU244" s="18" t="s">
        <v>83</v>
      </c>
      <c r="AY244" s="18" t="s">
        <v>117</v>
      </c>
      <c r="BE244" s="160">
        <f>IF(N244="základní",J244,0)</f>
        <v>0</v>
      </c>
      <c r="BF244" s="160">
        <f>IF(N244="snížená",J244,0)</f>
        <v>0</v>
      </c>
      <c r="BG244" s="160">
        <f>IF(N244="zákl. přenesená",J244,0)</f>
        <v>0</v>
      </c>
      <c r="BH244" s="160">
        <f>IF(N244="sníž. přenesená",J244,0)</f>
        <v>0</v>
      </c>
      <c r="BI244" s="160">
        <f>IF(N244="nulová",J244,0)</f>
        <v>0</v>
      </c>
      <c r="BJ244" s="18" t="s">
        <v>81</v>
      </c>
      <c r="BK244" s="160">
        <f>ROUND(I244*H244,2)</f>
        <v>0</v>
      </c>
      <c r="BL244" s="18" t="s">
        <v>181</v>
      </c>
      <c r="BM244" s="18" t="s">
        <v>348</v>
      </c>
    </row>
    <row r="245" spans="2:65" s="13" customFormat="1" ht="11.25">
      <c r="B245" s="177"/>
      <c r="D245" s="169" t="s">
        <v>187</v>
      </c>
      <c r="E245" s="178" t="s">
        <v>3</v>
      </c>
      <c r="F245" s="179" t="s">
        <v>349</v>
      </c>
      <c r="H245" s="178" t="s">
        <v>3</v>
      </c>
      <c r="I245" s="180"/>
      <c r="L245" s="177"/>
      <c r="M245" s="181"/>
      <c r="N245" s="182"/>
      <c r="O245" s="182"/>
      <c r="P245" s="182"/>
      <c r="Q245" s="182"/>
      <c r="R245" s="182"/>
      <c r="S245" s="182"/>
      <c r="T245" s="183"/>
      <c r="AT245" s="178" t="s">
        <v>187</v>
      </c>
      <c r="AU245" s="178" t="s">
        <v>83</v>
      </c>
      <c r="AV245" s="13" t="s">
        <v>81</v>
      </c>
      <c r="AW245" s="13" t="s">
        <v>34</v>
      </c>
      <c r="AX245" s="13" t="s">
        <v>74</v>
      </c>
      <c r="AY245" s="178" t="s">
        <v>117</v>
      </c>
    </row>
    <row r="246" spans="2:65" s="12" customFormat="1" ht="11.25">
      <c r="B246" s="168"/>
      <c r="D246" s="169" t="s">
        <v>187</v>
      </c>
      <c r="E246" s="170" t="s">
        <v>3</v>
      </c>
      <c r="F246" s="171" t="s">
        <v>294</v>
      </c>
      <c r="H246" s="172">
        <v>2</v>
      </c>
      <c r="I246" s="173"/>
      <c r="L246" s="168"/>
      <c r="M246" s="174"/>
      <c r="N246" s="175"/>
      <c r="O246" s="175"/>
      <c r="P246" s="175"/>
      <c r="Q246" s="175"/>
      <c r="R246" s="175"/>
      <c r="S246" s="175"/>
      <c r="T246" s="176"/>
      <c r="AT246" s="170" t="s">
        <v>187</v>
      </c>
      <c r="AU246" s="170" t="s">
        <v>83</v>
      </c>
      <c r="AV246" s="12" t="s">
        <v>83</v>
      </c>
      <c r="AW246" s="12" t="s">
        <v>34</v>
      </c>
      <c r="AX246" s="12" t="s">
        <v>74</v>
      </c>
      <c r="AY246" s="170" t="s">
        <v>117</v>
      </c>
    </row>
    <row r="247" spans="2:65" s="12" customFormat="1" ht="11.25">
      <c r="B247" s="168"/>
      <c r="D247" s="169" t="s">
        <v>187</v>
      </c>
      <c r="E247" s="170" t="s">
        <v>3</v>
      </c>
      <c r="F247" s="171" t="s">
        <v>295</v>
      </c>
      <c r="H247" s="172">
        <v>4.2</v>
      </c>
      <c r="I247" s="173"/>
      <c r="L247" s="168"/>
      <c r="M247" s="174"/>
      <c r="N247" s="175"/>
      <c r="O247" s="175"/>
      <c r="P247" s="175"/>
      <c r="Q247" s="175"/>
      <c r="R247" s="175"/>
      <c r="S247" s="175"/>
      <c r="T247" s="176"/>
      <c r="AT247" s="170" t="s">
        <v>187</v>
      </c>
      <c r="AU247" s="170" t="s">
        <v>83</v>
      </c>
      <c r="AV247" s="12" t="s">
        <v>83</v>
      </c>
      <c r="AW247" s="12" t="s">
        <v>34</v>
      </c>
      <c r="AX247" s="12" t="s">
        <v>74</v>
      </c>
      <c r="AY247" s="170" t="s">
        <v>117</v>
      </c>
    </row>
    <row r="248" spans="2:65" s="12" customFormat="1" ht="11.25">
      <c r="B248" s="168"/>
      <c r="D248" s="169" t="s">
        <v>187</v>
      </c>
      <c r="E248" s="170" t="s">
        <v>3</v>
      </c>
      <c r="F248" s="171" t="s">
        <v>296</v>
      </c>
      <c r="H248" s="172">
        <v>2</v>
      </c>
      <c r="I248" s="173"/>
      <c r="L248" s="168"/>
      <c r="M248" s="174"/>
      <c r="N248" s="175"/>
      <c r="O248" s="175"/>
      <c r="P248" s="175"/>
      <c r="Q248" s="175"/>
      <c r="R248" s="175"/>
      <c r="S248" s="175"/>
      <c r="T248" s="176"/>
      <c r="AT248" s="170" t="s">
        <v>187</v>
      </c>
      <c r="AU248" s="170" t="s">
        <v>83</v>
      </c>
      <c r="AV248" s="12" t="s">
        <v>83</v>
      </c>
      <c r="AW248" s="12" t="s">
        <v>34</v>
      </c>
      <c r="AX248" s="12" t="s">
        <v>74</v>
      </c>
      <c r="AY248" s="170" t="s">
        <v>117</v>
      </c>
    </row>
    <row r="249" spans="2:65" s="12" customFormat="1" ht="11.25">
      <c r="B249" s="168"/>
      <c r="D249" s="169" t="s">
        <v>187</v>
      </c>
      <c r="E249" s="170" t="s">
        <v>3</v>
      </c>
      <c r="F249" s="171" t="s">
        <v>297</v>
      </c>
      <c r="H249" s="172">
        <v>57</v>
      </c>
      <c r="I249" s="173"/>
      <c r="L249" s="168"/>
      <c r="M249" s="174"/>
      <c r="N249" s="175"/>
      <c r="O249" s="175"/>
      <c r="P249" s="175"/>
      <c r="Q249" s="175"/>
      <c r="R249" s="175"/>
      <c r="S249" s="175"/>
      <c r="T249" s="176"/>
      <c r="AT249" s="170" t="s">
        <v>187</v>
      </c>
      <c r="AU249" s="170" t="s">
        <v>83</v>
      </c>
      <c r="AV249" s="12" t="s">
        <v>83</v>
      </c>
      <c r="AW249" s="12" t="s">
        <v>34</v>
      </c>
      <c r="AX249" s="12" t="s">
        <v>74</v>
      </c>
      <c r="AY249" s="170" t="s">
        <v>117</v>
      </c>
    </row>
    <row r="250" spans="2:65" s="12" customFormat="1" ht="11.25">
      <c r="B250" s="168"/>
      <c r="D250" s="169" t="s">
        <v>187</v>
      </c>
      <c r="E250" s="170" t="s">
        <v>3</v>
      </c>
      <c r="F250" s="171" t="s">
        <v>298</v>
      </c>
      <c r="H250" s="172">
        <v>57.36</v>
      </c>
      <c r="I250" s="173"/>
      <c r="L250" s="168"/>
      <c r="M250" s="174"/>
      <c r="N250" s="175"/>
      <c r="O250" s="175"/>
      <c r="P250" s="175"/>
      <c r="Q250" s="175"/>
      <c r="R250" s="175"/>
      <c r="S250" s="175"/>
      <c r="T250" s="176"/>
      <c r="AT250" s="170" t="s">
        <v>187</v>
      </c>
      <c r="AU250" s="170" t="s">
        <v>83</v>
      </c>
      <c r="AV250" s="12" t="s">
        <v>83</v>
      </c>
      <c r="AW250" s="12" t="s">
        <v>34</v>
      </c>
      <c r="AX250" s="12" t="s">
        <v>74</v>
      </c>
      <c r="AY250" s="170" t="s">
        <v>117</v>
      </c>
    </row>
    <row r="251" spans="2:65" s="12" customFormat="1" ht="11.25">
      <c r="B251" s="168"/>
      <c r="D251" s="169" t="s">
        <v>187</v>
      </c>
      <c r="E251" s="170" t="s">
        <v>3</v>
      </c>
      <c r="F251" s="171" t="s">
        <v>299</v>
      </c>
      <c r="H251" s="172">
        <v>38.32</v>
      </c>
      <c r="I251" s="173"/>
      <c r="L251" s="168"/>
      <c r="M251" s="174"/>
      <c r="N251" s="175"/>
      <c r="O251" s="175"/>
      <c r="P251" s="175"/>
      <c r="Q251" s="175"/>
      <c r="R251" s="175"/>
      <c r="S251" s="175"/>
      <c r="T251" s="176"/>
      <c r="AT251" s="170" t="s">
        <v>187</v>
      </c>
      <c r="AU251" s="170" t="s">
        <v>83</v>
      </c>
      <c r="AV251" s="12" t="s">
        <v>83</v>
      </c>
      <c r="AW251" s="12" t="s">
        <v>34</v>
      </c>
      <c r="AX251" s="12" t="s">
        <v>74</v>
      </c>
      <c r="AY251" s="170" t="s">
        <v>117</v>
      </c>
    </row>
    <row r="252" spans="2:65" s="12" customFormat="1" ht="11.25">
      <c r="B252" s="168"/>
      <c r="D252" s="169" t="s">
        <v>187</v>
      </c>
      <c r="E252" s="170" t="s">
        <v>3</v>
      </c>
      <c r="F252" s="171" t="s">
        <v>300</v>
      </c>
      <c r="H252" s="172">
        <v>10.7</v>
      </c>
      <c r="I252" s="173"/>
      <c r="L252" s="168"/>
      <c r="M252" s="174"/>
      <c r="N252" s="175"/>
      <c r="O252" s="175"/>
      <c r="P252" s="175"/>
      <c r="Q252" s="175"/>
      <c r="R252" s="175"/>
      <c r="S252" s="175"/>
      <c r="T252" s="176"/>
      <c r="AT252" s="170" t="s">
        <v>187</v>
      </c>
      <c r="AU252" s="170" t="s">
        <v>83</v>
      </c>
      <c r="AV252" s="12" t="s">
        <v>83</v>
      </c>
      <c r="AW252" s="12" t="s">
        <v>34</v>
      </c>
      <c r="AX252" s="12" t="s">
        <v>74</v>
      </c>
      <c r="AY252" s="170" t="s">
        <v>117</v>
      </c>
    </row>
    <row r="253" spans="2:65" s="12" customFormat="1" ht="11.25">
      <c r="B253" s="168"/>
      <c r="D253" s="169" t="s">
        <v>187</v>
      </c>
      <c r="E253" s="170" t="s">
        <v>3</v>
      </c>
      <c r="F253" s="171" t="s">
        <v>301</v>
      </c>
      <c r="H253" s="172">
        <v>12.68</v>
      </c>
      <c r="I253" s="173"/>
      <c r="L253" s="168"/>
      <c r="M253" s="174"/>
      <c r="N253" s="175"/>
      <c r="O253" s="175"/>
      <c r="P253" s="175"/>
      <c r="Q253" s="175"/>
      <c r="R253" s="175"/>
      <c r="S253" s="175"/>
      <c r="T253" s="176"/>
      <c r="AT253" s="170" t="s">
        <v>187</v>
      </c>
      <c r="AU253" s="170" t="s">
        <v>83</v>
      </c>
      <c r="AV253" s="12" t="s">
        <v>83</v>
      </c>
      <c r="AW253" s="12" t="s">
        <v>34</v>
      </c>
      <c r="AX253" s="12" t="s">
        <v>74</v>
      </c>
      <c r="AY253" s="170" t="s">
        <v>117</v>
      </c>
    </row>
    <row r="254" spans="2:65" s="12" customFormat="1" ht="11.25">
      <c r="B254" s="168"/>
      <c r="D254" s="169" t="s">
        <v>187</v>
      </c>
      <c r="E254" s="170" t="s">
        <v>3</v>
      </c>
      <c r="F254" s="171" t="s">
        <v>302</v>
      </c>
      <c r="H254" s="172">
        <v>4.93</v>
      </c>
      <c r="I254" s="173"/>
      <c r="L254" s="168"/>
      <c r="M254" s="174"/>
      <c r="N254" s="175"/>
      <c r="O254" s="175"/>
      <c r="P254" s="175"/>
      <c r="Q254" s="175"/>
      <c r="R254" s="175"/>
      <c r="S254" s="175"/>
      <c r="T254" s="176"/>
      <c r="AT254" s="170" t="s">
        <v>187</v>
      </c>
      <c r="AU254" s="170" t="s">
        <v>83</v>
      </c>
      <c r="AV254" s="12" t="s">
        <v>83</v>
      </c>
      <c r="AW254" s="12" t="s">
        <v>34</v>
      </c>
      <c r="AX254" s="12" t="s">
        <v>74</v>
      </c>
      <c r="AY254" s="170" t="s">
        <v>117</v>
      </c>
    </row>
    <row r="255" spans="2:65" s="12" customFormat="1" ht="11.25">
      <c r="B255" s="168"/>
      <c r="D255" s="169" t="s">
        <v>187</v>
      </c>
      <c r="E255" s="170" t="s">
        <v>3</v>
      </c>
      <c r="F255" s="171" t="s">
        <v>303</v>
      </c>
      <c r="H255" s="172">
        <v>25.72</v>
      </c>
      <c r="I255" s="173"/>
      <c r="L255" s="168"/>
      <c r="M255" s="174"/>
      <c r="N255" s="175"/>
      <c r="O255" s="175"/>
      <c r="P255" s="175"/>
      <c r="Q255" s="175"/>
      <c r="R255" s="175"/>
      <c r="S255" s="175"/>
      <c r="T255" s="176"/>
      <c r="AT255" s="170" t="s">
        <v>187</v>
      </c>
      <c r="AU255" s="170" t="s">
        <v>83</v>
      </c>
      <c r="AV255" s="12" t="s">
        <v>83</v>
      </c>
      <c r="AW255" s="12" t="s">
        <v>34</v>
      </c>
      <c r="AX255" s="12" t="s">
        <v>74</v>
      </c>
      <c r="AY255" s="170" t="s">
        <v>117</v>
      </c>
    </row>
    <row r="256" spans="2:65" s="12" customFormat="1" ht="11.25">
      <c r="B256" s="168"/>
      <c r="D256" s="169" t="s">
        <v>187</v>
      </c>
      <c r="E256" s="170" t="s">
        <v>3</v>
      </c>
      <c r="F256" s="171" t="s">
        <v>304</v>
      </c>
      <c r="H256" s="172">
        <v>4.2</v>
      </c>
      <c r="I256" s="173"/>
      <c r="L256" s="168"/>
      <c r="M256" s="174"/>
      <c r="N256" s="175"/>
      <c r="O256" s="175"/>
      <c r="P256" s="175"/>
      <c r="Q256" s="175"/>
      <c r="R256" s="175"/>
      <c r="S256" s="175"/>
      <c r="T256" s="176"/>
      <c r="AT256" s="170" t="s">
        <v>187</v>
      </c>
      <c r="AU256" s="170" t="s">
        <v>83</v>
      </c>
      <c r="AV256" s="12" t="s">
        <v>83</v>
      </c>
      <c r="AW256" s="12" t="s">
        <v>34</v>
      </c>
      <c r="AX256" s="12" t="s">
        <v>74</v>
      </c>
      <c r="AY256" s="170" t="s">
        <v>117</v>
      </c>
    </row>
    <row r="257" spans="2:51" s="12" customFormat="1" ht="11.25">
      <c r="B257" s="168"/>
      <c r="D257" s="169" t="s">
        <v>187</v>
      </c>
      <c r="E257" s="170" t="s">
        <v>3</v>
      </c>
      <c r="F257" s="171" t="s">
        <v>305</v>
      </c>
      <c r="H257" s="172">
        <v>12.88</v>
      </c>
      <c r="I257" s="173"/>
      <c r="L257" s="168"/>
      <c r="M257" s="174"/>
      <c r="N257" s="175"/>
      <c r="O257" s="175"/>
      <c r="P257" s="175"/>
      <c r="Q257" s="175"/>
      <c r="R257" s="175"/>
      <c r="S257" s="175"/>
      <c r="T257" s="176"/>
      <c r="AT257" s="170" t="s">
        <v>187</v>
      </c>
      <c r="AU257" s="170" t="s">
        <v>83</v>
      </c>
      <c r="AV257" s="12" t="s">
        <v>83</v>
      </c>
      <c r="AW257" s="12" t="s">
        <v>34</v>
      </c>
      <c r="AX257" s="12" t="s">
        <v>74</v>
      </c>
      <c r="AY257" s="170" t="s">
        <v>117</v>
      </c>
    </row>
    <row r="258" spans="2:51" s="12" customFormat="1" ht="11.25">
      <c r="B258" s="168"/>
      <c r="D258" s="169" t="s">
        <v>187</v>
      </c>
      <c r="E258" s="170" t="s">
        <v>3</v>
      </c>
      <c r="F258" s="171" t="s">
        <v>306</v>
      </c>
      <c r="H258" s="172">
        <v>6.68</v>
      </c>
      <c r="I258" s="173"/>
      <c r="L258" s="168"/>
      <c r="M258" s="174"/>
      <c r="N258" s="175"/>
      <c r="O258" s="175"/>
      <c r="P258" s="175"/>
      <c r="Q258" s="175"/>
      <c r="R258" s="175"/>
      <c r="S258" s="175"/>
      <c r="T258" s="176"/>
      <c r="AT258" s="170" t="s">
        <v>187</v>
      </c>
      <c r="AU258" s="170" t="s">
        <v>83</v>
      </c>
      <c r="AV258" s="12" t="s">
        <v>83</v>
      </c>
      <c r="AW258" s="12" t="s">
        <v>34</v>
      </c>
      <c r="AX258" s="12" t="s">
        <v>74</v>
      </c>
      <c r="AY258" s="170" t="s">
        <v>117</v>
      </c>
    </row>
    <row r="259" spans="2:51" s="12" customFormat="1" ht="11.25">
      <c r="B259" s="168"/>
      <c r="D259" s="169" t="s">
        <v>187</v>
      </c>
      <c r="E259" s="170" t="s">
        <v>3</v>
      </c>
      <c r="F259" s="171" t="s">
        <v>307</v>
      </c>
      <c r="H259" s="172">
        <v>8.84</v>
      </c>
      <c r="I259" s="173"/>
      <c r="L259" s="168"/>
      <c r="M259" s="174"/>
      <c r="N259" s="175"/>
      <c r="O259" s="175"/>
      <c r="P259" s="175"/>
      <c r="Q259" s="175"/>
      <c r="R259" s="175"/>
      <c r="S259" s="175"/>
      <c r="T259" s="176"/>
      <c r="AT259" s="170" t="s">
        <v>187</v>
      </c>
      <c r="AU259" s="170" t="s">
        <v>83</v>
      </c>
      <c r="AV259" s="12" t="s">
        <v>83</v>
      </c>
      <c r="AW259" s="12" t="s">
        <v>34</v>
      </c>
      <c r="AX259" s="12" t="s">
        <v>74</v>
      </c>
      <c r="AY259" s="170" t="s">
        <v>117</v>
      </c>
    </row>
    <row r="260" spans="2:51" s="12" customFormat="1" ht="11.25">
      <c r="B260" s="168"/>
      <c r="D260" s="169" t="s">
        <v>187</v>
      </c>
      <c r="E260" s="170" t="s">
        <v>3</v>
      </c>
      <c r="F260" s="171" t="s">
        <v>308</v>
      </c>
      <c r="H260" s="172">
        <v>9.6</v>
      </c>
      <c r="I260" s="173"/>
      <c r="L260" s="168"/>
      <c r="M260" s="174"/>
      <c r="N260" s="175"/>
      <c r="O260" s="175"/>
      <c r="P260" s="175"/>
      <c r="Q260" s="175"/>
      <c r="R260" s="175"/>
      <c r="S260" s="175"/>
      <c r="T260" s="176"/>
      <c r="AT260" s="170" t="s">
        <v>187</v>
      </c>
      <c r="AU260" s="170" t="s">
        <v>83</v>
      </c>
      <c r="AV260" s="12" t="s">
        <v>83</v>
      </c>
      <c r="AW260" s="12" t="s">
        <v>34</v>
      </c>
      <c r="AX260" s="12" t="s">
        <v>74</v>
      </c>
      <c r="AY260" s="170" t="s">
        <v>117</v>
      </c>
    </row>
    <row r="261" spans="2:51" s="12" customFormat="1" ht="11.25">
      <c r="B261" s="168"/>
      <c r="D261" s="169" t="s">
        <v>187</v>
      </c>
      <c r="E261" s="170" t="s">
        <v>3</v>
      </c>
      <c r="F261" s="171" t="s">
        <v>309</v>
      </c>
      <c r="H261" s="172">
        <v>4.3</v>
      </c>
      <c r="I261" s="173"/>
      <c r="L261" s="168"/>
      <c r="M261" s="174"/>
      <c r="N261" s="175"/>
      <c r="O261" s="175"/>
      <c r="P261" s="175"/>
      <c r="Q261" s="175"/>
      <c r="R261" s="175"/>
      <c r="S261" s="175"/>
      <c r="T261" s="176"/>
      <c r="AT261" s="170" t="s">
        <v>187</v>
      </c>
      <c r="AU261" s="170" t="s">
        <v>83</v>
      </c>
      <c r="AV261" s="12" t="s">
        <v>83</v>
      </c>
      <c r="AW261" s="12" t="s">
        <v>34</v>
      </c>
      <c r="AX261" s="12" t="s">
        <v>74</v>
      </c>
      <c r="AY261" s="170" t="s">
        <v>117</v>
      </c>
    </row>
    <row r="262" spans="2:51" s="12" customFormat="1" ht="11.25">
      <c r="B262" s="168"/>
      <c r="D262" s="169" t="s">
        <v>187</v>
      </c>
      <c r="E262" s="170" t="s">
        <v>3</v>
      </c>
      <c r="F262" s="171" t="s">
        <v>310</v>
      </c>
      <c r="H262" s="172">
        <v>4.7</v>
      </c>
      <c r="I262" s="173"/>
      <c r="L262" s="168"/>
      <c r="M262" s="174"/>
      <c r="N262" s="175"/>
      <c r="O262" s="175"/>
      <c r="P262" s="175"/>
      <c r="Q262" s="175"/>
      <c r="R262" s="175"/>
      <c r="S262" s="175"/>
      <c r="T262" s="176"/>
      <c r="AT262" s="170" t="s">
        <v>187</v>
      </c>
      <c r="AU262" s="170" t="s">
        <v>83</v>
      </c>
      <c r="AV262" s="12" t="s">
        <v>83</v>
      </c>
      <c r="AW262" s="12" t="s">
        <v>34</v>
      </c>
      <c r="AX262" s="12" t="s">
        <v>74</v>
      </c>
      <c r="AY262" s="170" t="s">
        <v>117</v>
      </c>
    </row>
    <row r="263" spans="2:51" s="12" customFormat="1" ht="11.25">
      <c r="B263" s="168"/>
      <c r="D263" s="169" t="s">
        <v>187</v>
      </c>
      <c r="E263" s="170" t="s">
        <v>3</v>
      </c>
      <c r="F263" s="171" t="s">
        <v>311</v>
      </c>
      <c r="H263" s="172">
        <v>22.5</v>
      </c>
      <c r="I263" s="173"/>
      <c r="L263" s="168"/>
      <c r="M263" s="174"/>
      <c r="N263" s="175"/>
      <c r="O263" s="175"/>
      <c r="P263" s="175"/>
      <c r="Q263" s="175"/>
      <c r="R263" s="175"/>
      <c r="S263" s="175"/>
      <c r="T263" s="176"/>
      <c r="AT263" s="170" t="s">
        <v>187</v>
      </c>
      <c r="AU263" s="170" t="s">
        <v>83</v>
      </c>
      <c r="AV263" s="12" t="s">
        <v>83</v>
      </c>
      <c r="AW263" s="12" t="s">
        <v>34</v>
      </c>
      <c r="AX263" s="12" t="s">
        <v>74</v>
      </c>
      <c r="AY263" s="170" t="s">
        <v>117</v>
      </c>
    </row>
    <row r="264" spans="2:51" s="12" customFormat="1" ht="11.25">
      <c r="B264" s="168"/>
      <c r="D264" s="169" t="s">
        <v>187</v>
      </c>
      <c r="E264" s="170" t="s">
        <v>3</v>
      </c>
      <c r="F264" s="171" t="s">
        <v>312</v>
      </c>
      <c r="H264" s="172">
        <v>10.37</v>
      </c>
      <c r="I264" s="173"/>
      <c r="L264" s="168"/>
      <c r="M264" s="174"/>
      <c r="N264" s="175"/>
      <c r="O264" s="175"/>
      <c r="P264" s="175"/>
      <c r="Q264" s="175"/>
      <c r="R264" s="175"/>
      <c r="S264" s="175"/>
      <c r="T264" s="176"/>
      <c r="AT264" s="170" t="s">
        <v>187</v>
      </c>
      <c r="AU264" s="170" t="s">
        <v>83</v>
      </c>
      <c r="AV264" s="12" t="s">
        <v>83</v>
      </c>
      <c r="AW264" s="12" t="s">
        <v>34</v>
      </c>
      <c r="AX264" s="12" t="s">
        <v>74</v>
      </c>
      <c r="AY264" s="170" t="s">
        <v>117</v>
      </c>
    </row>
    <row r="265" spans="2:51" s="12" customFormat="1" ht="11.25">
      <c r="B265" s="168"/>
      <c r="D265" s="169" t="s">
        <v>187</v>
      </c>
      <c r="E265" s="170" t="s">
        <v>3</v>
      </c>
      <c r="F265" s="171" t="s">
        <v>313</v>
      </c>
      <c r="H265" s="172">
        <v>114</v>
      </c>
      <c r="I265" s="173"/>
      <c r="L265" s="168"/>
      <c r="M265" s="174"/>
      <c r="N265" s="175"/>
      <c r="O265" s="175"/>
      <c r="P265" s="175"/>
      <c r="Q265" s="175"/>
      <c r="R265" s="175"/>
      <c r="S265" s="175"/>
      <c r="T265" s="176"/>
      <c r="AT265" s="170" t="s">
        <v>187</v>
      </c>
      <c r="AU265" s="170" t="s">
        <v>83</v>
      </c>
      <c r="AV265" s="12" t="s">
        <v>83</v>
      </c>
      <c r="AW265" s="12" t="s">
        <v>34</v>
      </c>
      <c r="AX265" s="12" t="s">
        <v>74</v>
      </c>
      <c r="AY265" s="170" t="s">
        <v>117</v>
      </c>
    </row>
    <row r="266" spans="2:51" s="12" customFormat="1" ht="11.25">
      <c r="B266" s="168"/>
      <c r="D266" s="169" t="s">
        <v>187</v>
      </c>
      <c r="E266" s="170" t="s">
        <v>3</v>
      </c>
      <c r="F266" s="171" t="s">
        <v>314</v>
      </c>
      <c r="H266" s="172">
        <v>66.92</v>
      </c>
      <c r="I266" s="173"/>
      <c r="L266" s="168"/>
      <c r="M266" s="174"/>
      <c r="N266" s="175"/>
      <c r="O266" s="175"/>
      <c r="P266" s="175"/>
      <c r="Q266" s="175"/>
      <c r="R266" s="175"/>
      <c r="S266" s="175"/>
      <c r="T266" s="176"/>
      <c r="AT266" s="170" t="s">
        <v>187</v>
      </c>
      <c r="AU266" s="170" t="s">
        <v>83</v>
      </c>
      <c r="AV266" s="12" t="s">
        <v>83</v>
      </c>
      <c r="AW266" s="12" t="s">
        <v>34</v>
      </c>
      <c r="AX266" s="12" t="s">
        <v>74</v>
      </c>
      <c r="AY266" s="170" t="s">
        <v>117</v>
      </c>
    </row>
    <row r="267" spans="2:51" s="12" customFormat="1" ht="11.25">
      <c r="B267" s="168"/>
      <c r="D267" s="169" t="s">
        <v>187</v>
      </c>
      <c r="E267" s="170" t="s">
        <v>3</v>
      </c>
      <c r="F267" s="171" t="s">
        <v>315</v>
      </c>
      <c r="H267" s="172">
        <v>7.52</v>
      </c>
      <c r="I267" s="173"/>
      <c r="L267" s="168"/>
      <c r="M267" s="174"/>
      <c r="N267" s="175"/>
      <c r="O267" s="175"/>
      <c r="P267" s="175"/>
      <c r="Q267" s="175"/>
      <c r="R267" s="175"/>
      <c r="S267" s="175"/>
      <c r="T267" s="176"/>
      <c r="AT267" s="170" t="s">
        <v>187</v>
      </c>
      <c r="AU267" s="170" t="s">
        <v>83</v>
      </c>
      <c r="AV267" s="12" t="s">
        <v>83</v>
      </c>
      <c r="AW267" s="12" t="s">
        <v>34</v>
      </c>
      <c r="AX267" s="12" t="s">
        <v>74</v>
      </c>
      <c r="AY267" s="170" t="s">
        <v>117</v>
      </c>
    </row>
    <row r="268" spans="2:51" s="12" customFormat="1" ht="11.25">
      <c r="B268" s="168"/>
      <c r="D268" s="169" t="s">
        <v>187</v>
      </c>
      <c r="E268" s="170" t="s">
        <v>3</v>
      </c>
      <c r="F268" s="171" t="s">
        <v>316</v>
      </c>
      <c r="H268" s="172">
        <v>22.62</v>
      </c>
      <c r="I268" s="173"/>
      <c r="L268" s="168"/>
      <c r="M268" s="174"/>
      <c r="N268" s="175"/>
      <c r="O268" s="175"/>
      <c r="P268" s="175"/>
      <c r="Q268" s="175"/>
      <c r="R268" s="175"/>
      <c r="S268" s="175"/>
      <c r="T268" s="176"/>
      <c r="AT268" s="170" t="s">
        <v>187</v>
      </c>
      <c r="AU268" s="170" t="s">
        <v>83</v>
      </c>
      <c r="AV268" s="12" t="s">
        <v>83</v>
      </c>
      <c r="AW268" s="12" t="s">
        <v>34</v>
      </c>
      <c r="AX268" s="12" t="s">
        <v>74</v>
      </c>
      <c r="AY268" s="170" t="s">
        <v>117</v>
      </c>
    </row>
    <row r="269" spans="2:51" s="12" customFormat="1" ht="11.25">
      <c r="B269" s="168"/>
      <c r="D269" s="169" t="s">
        <v>187</v>
      </c>
      <c r="E269" s="170" t="s">
        <v>3</v>
      </c>
      <c r="F269" s="171" t="s">
        <v>350</v>
      </c>
      <c r="H269" s="172">
        <v>35.4</v>
      </c>
      <c r="I269" s="173"/>
      <c r="L269" s="168"/>
      <c r="M269" s="174"/>
      <c r="N269" s="175"/>
      <c r="O269" s="175"/>
      <c r="P269" s="175"/>
      <c r="Q269" s="175"/>
      <c r="R269" s="175"/>
      <c r="S269" s="175"/>
      <c r="T269" s="176"/>
      <c r="AT269" s="170" t="s">
        <v>187</v>
      </c>
      <c r="AU269" s="170" t="s">
        <v>83</v>
      </c>
      <c r="AV269" s="12" t="s">
        <v>83</v>
      </c>
      <c r="AW269" s="12" t="s">
        <v>34</v>
      </c>
      <c r="AX269" s="12" t="s">
        <v>74</v>
      </c>
      <c r="AY269" s="170" t="s">
        <v>117</v>
      </c>
    </row>
    <row r="270" spans="2:51" s="12" customFormat="1" ht="11.25">
      <c r="B270" s="168"/>
      <c r="D270" s="169" t="s">
        <v>187</v>
      </c>
      <c r="E270" s="170" t="s">
        <v>3</v>
      </c>
      <c r="F270" s="171" t="s">
        <v>351</v>
      </c>
      <c r="H270" s="172">
        <v>-116.27</v>
      </c>
      <c r="I270" s="173"/>
      <c r="L270" s="168"/>
      <c r="M270" s="174"/>
      <c r="N270" s="175"/>
      <c r="O270" s="175"/>
      <c r="P270" s="175"/>
      <c r="Q270" s="175"/>
      <c r="R270" s="175"/>
      <c r="S270" s="175"/>
      <c r="T270" s="176"/>
      <c r="AT270" s="170" t="s">
        <v>187</v>
      </c>
      <c r="AU270" s="170" t="s">
        <v>83</v>
      </c>
      <c r="AV270" s="12" t="s">
        <v>83</v>
      </c>
      <c r="AW270" s="12" t="s">
        <v>34</v>
      </c>
      <c r="AX270" s="12" t="s">
        <v>74</v>
      </c>
      <c r="AY270" s="170" t="s">
        <v>117</v>
      </c>
    </row>
    <row r="271" spans="2:51" s="15" customFormat="1" ht="11.25">
      <c r="B271" s="192"/>
      <c r="D271" s="169" t="s">
        <v>187</v>
      </c>
      <c r="E271" s="193" t="s">
        <v>156</v>
      </c>
      <c r="F271" s="194" t="s">
        <v>240</v>
      </c>
      <c r="H271" s="195">
        <v>429.17</v>
      </c>
      <c r="I271" s="196"/>
      <c r="L271" s="192"/>
      <c r="M271" s="197"/>
      <c r="N271" s="198"/>
      <c r="O271" s="198"/>
      <c r="P271" s="198"/>
      <c r="Q271" s="198"/>
      <c r="R271" s="198"/>
      <c r="S271" s="198"/>
      <c r="T271" s="199"/>
      <c r="AT271" s="193" t="s">
        <v>187</v>
      </c>
      <c r="AU271" s="193" t="s">
        <v>83</v>
      </c>
      <c r="AV271" s="15" t="s">
        <v>135</v>
      </c>
      <c r="AW271" s="15" t="s">
        <v>34</v>
      </c>
      <c r="AX271" s="15" t="s">
        <v>74</v>
      </c>
      <c r="AY271" s="193" t="s">
        <v>117</v>
      </c>
    </row>
    <row r="272" spans="2:51" s="13" customFormat="1" ht="11.25">
      <c r="B272" s="177"/>
      <c r="D272" s="169" t="s">
        <v>187</v>
      </c>
      <c r="E272" s="178" t="s">
        <v>3</v>
      </c>
      <c r="F272" s="179" t="s">
        <v>352</v>
      </c>
      <c r="H272" s="178" t="s">
        <v>3</v>
      </c>
      <c r="I272" s="180"/>
      <c r="L272" s="177"/>
      <c r="M272" s="181"/>
      <c r="N272" s="182"/>
      <c r="O272" s="182"/>
      <c r="P272" s="182"/>
      <c r="Q272" s="182"/>
      <c r="R272" s="182"/>
      <c r="S272" s="182"/>
      <c r="T272" s="183"/>
      <c r="AT272" s="178" t="s">
        <v>187</v>
      </c>
      <c r="AU272" s="178" t="s">
        <v>83</v>
      </c>
      <c r="AV272" s="13" t="s">
        <v>81</v>
      </c>
      <c r="AW272" s="13" t="s">
        <v>34</v>
      </c>
      <c r="AX272" s="13" t="s">
        <v>74</v>
      </c>
      <c r="AY272" s="178" t="s">
        <v>117</v>
      </c>
    </row>
    <row r="273" spans="2:51" s="12" customFormat="1" ht="11.25">
      <c r="B273" s="168"/>
      <c r="D273" s="169" t="s">
        <v>187</v>
      </c>
      <c r="E273" s="170" t="s">
        <v>3</v>
      </c>
      <c r="F273" s="171" t="s">
        <v>353</v>
      </c>
      <c r="H273" s="172">
        <v>95.64</v>
      </c>
      <c r="I273" s="173"/>
      <c r="L273" s="168"/>
      <c r="M273" s="174"/>
      <c r="N273" s="175"/>
      <c r="O273" s="175"/>
      <c r="P273" s="175"/>
      <c r="Q273" s="175"/>
      <c r="R273" s="175"/>
      <c r="S273" s="175"/>
      <c r="T273" s="176"/>
      <c r="AT273" s="170" t="s">
        <v>187</v>
      </c>
      <c r="AU273" s="170" t="s">
        <v>83</v>
      </c>
      <c r="AV273" s="12" t="s">
        <v>83</v>
      </c>
      <c r="AW273" s="12" t="s">
        <v>34</v>
      </c>
      <c r="AX273" s="12" t="s">
        <v>74</v>
      </c>
      <c r="AY273" s="170" t="s">
        <v>117</v>
      </c>
    </row>
    <row r="274" spans="2:51" s="12" customFormat="1" ht="11.25">
      <c r="B274" s="168"/>
      <c r="D274" s="169" t="s">
        <v>187</v>
      </c>
      <c r="E274" s="170" t="s">
        <v>3</v>
      </c>
      <c r="F274" s="171" t="s">
        <v>354</v>
      </c>
      <c r="H274" s="172">
        <v>20.63</v>
      </c>
      <c r="I274" s="173"/>
      <c r="L274" s="168"/>
      <c r="M274" s="174"/>
      <c r="N274" s="175"/>
      <c r="O274" s="175"/>
      <c r="P274" s="175"/>
      <c r="Q274" s="175"/>
      <c r="R274" s="175"/>
      <c r="S274" s="175"/>
      <c r="T274" s="176"/>
      <c r="AT274" s="170" t="s">
        <v>187</v>
      </c>
      <c r="AU274" s="170" t="s">
        <v>83</v>
      </c>
      <c r="AV274" s="12" t="s">
        <v>83</v>
      </c>
      <c r="AW274" s="12" t="s">
        <v>34</v>
      </c>
      <c r="AX274" s="12" t="s">
        <v>74</v>
      </c>
      <c r="AY274" s="170" t="s">
        <v>117</v>
      </c>
    </row>
    <row r="275" spans="2:51" s="15" customFormat="1" ht="11.25">
      <c r="B275" s="192"/>
      <c r="D275" s="169" t="s">
        <v>187</v>
      </c>
      <c r="E275" s="193" t="s">
        <v>153</v>
      </c>
      <c r="F275" s="194" t="s">
        <v>240</v>
      </c>
      <c r="H275" s="195">
        <v>116.27</v>
      </c>
      <c r="I275" s="196"/>
      <c r="L275" s="192"/>
      <c r="M275" s="197"/>
      <c r="N275" s="198"/>
      <c r="O275" s="198"/>
      <c r="P275" s="198"/>
      <c r="Q275" s="198"/>
      <c r="R275" s="198"/>
      <c r="S275" s="198"/>
      <c r="T275" s="199"/>
      <c r="AT275" s="193" t="s">
        <v>187</v>
      </c>
      <c r="AU275" s="193" t="s">
        <v>83</v>
      </c>
      <c r="AV275" s="15" t="s">
        <v>135</v>
      </c>
      <c r="AW275" s="15" t="s">
        <v>34</v>
      </c>
      <c r="AX275" s="15" t="s">
        <v>74</v>
      </c>
      <c r="AY275" s="193" t="s">
        <v>117</v>
      </c>
    </row>
    <row r="276" spans="2:51" s="13" customFormat="1" ht="11.25">
      <c r="B276" s="177"/>
      <c r="D276" s="169" t="s">
        <v>187</v>
      </c>
      <c r="E276" s="178" t="s">
        <v>3</v>
      </c>
      <c r="F276" s="179" t="s">
        <v>355</v>
      </c>
      <c r="H276" s="178" t="s">
        <v>3</v>
      </c>
      <c r="I276" s="180"/>
      <c r="L276" s="177"/>
      <c r="M276" s="181"/>
      <c r="N276" s="182"/>
      <c r="O276" s="182"/>
      <c r="P276" s="182"/>
      <c r="Q276" s="182"/>
      <c r="R276" s="182"/>
      <c r="S276" s="182"/>
      <c r="T276" s="183"/>
      <c r="AT276" s="178" t="s">
        <v>187</v>
      </c>
      <c r="AU276" s="178" t="s">
        <v>83</v>
      </c>
      <c r="AV276" s="13" t="s">
        <v>81</v>
      </c>
      <c r="AW276" s="13" t="s">
        <v>34</v>
      </c>
      <c r="AX276" s="13" t="s">
        <v>74</v>
      </c>
      <c r="AY276" s="178" t="s">
        <v>117</v>
      </c>
    </row>
    <row r="277" spans="2:51" s="12" customFormat="1" ht="11.25">
      <c r="B277" s="168"/>
      <c r="D277" s="169" t="s">
        <v>187</v>
      </c>
      <c r="E277" s="170" t="s">
        <v>3</v>
      </c>
      <c r="F277" s="171" t="s">
        <v>297</v>
      </c>
      <c r="H277" s="172">
        <v>57</v>
      </c>
      <c r="I277" s="173"/>
      <c r="L277" s="168"/>
      <c r="M277" s="174"/>
      <c r="N277" s="175"/>
      <c r="O277" s="175"/>
      <c r="P277" s="175"/>
      <c r="Q277" s="175"/>
      <c r="R277" s="175"/>
      <c r="S277" s="175"/>
      <c r="T277" s="176"/>
      <c r="AT277" s="170" t="s">
        <v>187</v>
      </c>
      <c r="AU277" s="170" t="s">
        <v>83</v>
      </c>
      <c r="AV277" s="12" t="s">
        <v>83</v>
      </c>
      <c r="AW277" s="12" t="s">
        <v>34</v>
      </c>
      <c r="AX277" s="12" t="s">
        <v>74</v>
      </c>
      <c r="AY277" s="170" t="s">
        <v>117</v>
      </c>
    </row>
    <row r="278" spans="2:51" s="12" customFormat="1" ht="11.25">
      <c r="B278" s="168"/>
      <c r="D278" s="169" t="s">
        <v>187</v>
      </c>
      <c r="E278" s="170" t="s">
        <v>3</v>
      </c>
      <c r="F278" s="171" t="s">
        <v>298</v>
      </c>
      <c r="H278" s="172">
        <v>57.36</v>
      </c>
      <c r="I278" s="173"/>
      <c r="L278" s="168"/>
      <c r="M278" s="174"/>
      <c r="N278" s="175"/>
      <c r="O278" s="175"/>
      <c r="P278" s="175"/>
      <c r="Q278" s="175"/>
      <c r="R278" s="175"/>
      <c r="S278" s="175"/>
      <c r="T278" s="176"/>
      <c r="AT278" s="170" t="s">
        <v>187</v>
      </c>
      <c r="AU278" s="170" t="s">
        <v>83</v>
      </c>
      <c r="AV278" s="12" t="s">
        <v>83</v>
      </c>
      <c r="AW278" s="12" t="s">
        <v>34</v>
      </c>
      <c r="AX278" s="12" t="s">
        <v>74</v>
      </c>
      <c r="AY278" s="170" t="s">
        <v>117</v>
      </c>
    </row>
    <row r="279" spans="2:51" s="12" customFormat="1" ht="11.25">
      <c r="B279" s="168"/>
      <c r="D279" s="169" t="s">
        <v>187</v>
      </c>
      <c r="E279" s="170" t="s">
        <v>3</v>
      </c>
      <c r="F279" s="171" t="s">
        <v>301</v>
      </c>
      <c r="H279" s="172">
        <v>12.68</v>
      </c>
      <c r="I279" s="173"/>
      <c r="L279" s="168"/>
      <c r="M279" s="174"/>
      <c r="N279" s="175"/>
      <c r="O279" s="175"/>
      <c r="P279" s="175"/>
      <c r="Q279" s="175"/>
      <c r="R279" s="175"/>
      <c r="S279" s="175"/>
      <c r="T279" s="176"/>
      <c r="AT279" s="170" t="s">
        <v>187</v>
      </c>
      <c r="AU279" s="170" t="s">
        <v>83</v>
      </c>
      <c r="AV279" s="12" t="s">
        <v>83</v>
      </c>
      <c r="AW279" s="12" t="s">
        <v>34</v>
      </c>
      <c r="AX279" s="12" t="s">
        <v>74</v>
      </c>
      <c r="AY279" s="170" t="s">
        <v>117</v>
      </c>
    </row>
    <row r="280" spans="2:51" s="12" customFormat="1" ht="11.25">
      <c r="B280" s="168"/>
      <c r="D280" s="169" t="s">
        <v>187</v>
      </c>
      <c r="E280" s="170" t="s">
        <v>3</v>
      </c>
      <c r="F280" s="171" t="s">
        <v>304</v>
      </c>
      <c r="H280" s="172">
        <v>4.2</v>
      </c>
      <c r="I280" s="173"/>
      <c r="L280" s="168"/>
      <c r="M280" s="174"/>
      <c r="N280" s="175"/>
      <c r="O280" s="175"/>
      <c r="P280" s="175"/>
      <c r="Q280" s="175"/>
      <c r="R280" s="175"/>
      <c r="S280" s="175"/>
      <c r="T280" s="176"/>
      <c r="AT280" s="170" t="s">
        <v>187</v>
      </c>
      <c r="AU280" s="170" t="s">
        <v>83</v>
      </c>
      <c r="AV280" s="12" t="s">
        <v>83</v>
      </c>
      <c r="AW280" s="12" t="s">
        <v>34</v>
      </c>
      <c r="AX280" s="12" t="s">
        <v>74</v>
      </c>
      <c r="AY280" s="170" t="s">
        <v>117</v>
      </c>
    </row>
    <row r="281" spans="2:51" s="12" customFormat="1" ht="11.25">
      <c r="B281" s="168"/>
      <c r="D281" s="169" t="s">
        <v>187</v>
      </c>
      <c r="E281" s="170" t="s">
        <v>3</v>
      </c>
      <c r="F281" s="171" t="s">
        <v>305</v>
      </c>
      <c r="H281" s="172">
        <v>12.88</v>
      </c>
      <c r="I281" s="173"/>
      <c r="L281" s="168"/>
      <c r="M281" s="174"/>
      <c r="N281" s="175"/>
      <c r="O281" s="175"/>
      <c r="P281" s="175"/>
      <c r="Q281" s="175"/>
      <c r="R281" s="175"/>
      <c r="S281" s="175"/>
      <c r="T281" s="176"/>
      <c r="AT281" s="170" t="s">
        <v>187</v>
      </c>
      <c r="AU281" s="170" t="s">
        <v>83</v>
      </c>
      <c r="AV281" s="12" t="s">
        <v>83</v>
      </c>
      <c r="AW281" s="12" t="s">
        <v>34</v>
      </c>
      <c r="AX281" s="12" t="s">
        <v>74</v>
      </c>
      <c r="AY281" s="170" t="s">
        <v>117</v>
      </c>
    </row>
    <row r="282" spans="2:51" s="12" customFormat="1" ht="11.25">
      <c r="B282" s="168"/>
      <c r="D282" s="169" t="s">
        <v>187</v>
      </c>
      <c r="E282" s="170" t="s">
        <v>3</v>
      </c>
      <c r="F282" s="171" t="s">
        <v>306</v>
      </c>
      <c r="H282" s="172">
        <v>6.68</v>
      </c>
      <c r="I282" s="173"/>
      <c r="L282" s="168"/>
      <c r="M282" s="174"/>
      <c r="N282" s="175"/>
      <c r="O282" s="175"/>
      <c r="P282" s="175"/>
      <c r="Q282" s="175"/>
      <c r="R282" s="175"/>
      <c r="S282" s="175"/>
      <c r="T282" s="176"/>
      <c r="AT282" s="170" t="s">
        <v>187</v>
      </c>
      <c r="AU282" s="170" t="s">
        <v>83</v>
      </c>
      <c r="AV282" s="12" t="s">
        <v>83</v>
      </c>
      <c r="AW282" s="12" t="s">
        <v>34</v>
      </c>
      <c r="AX282" s="12" t="s">
        <v>74</v>
      </c>
      <c r="AY282" s="170" t="s">
        <v>117</v>
      </c>
    </row>
    <row r="283" spans="2:51" s="12" customFormat="1" ht="11.25">
      <c r="B283" s="168"/>
      <c r="D283" s="169" t="s">
        <v>187</v>
      </c>
      <c r="E283" s="170" t="s">
        <v>3</v>
      </c>
      <c r="F283" s="171" t="s">
        <v>309</v>
      </c>
      <c r="H283" s="172">
        <v>4.3</v>
      </c>
      <c r="I283" s="173"/>
      <c r="L283" s="168"/>
      <c r="M283" s="174"/>
      <c r="N283" s="175"/>
      <c r="O283" s="175"/>
      <c r="P283" s="175"/>
      <c r="Q283" s="175"/>
      <c r="R283" s="175"/>
      <c r="S283" s="175"/>
      <c r="T283" s="176"/>
      <c r="AT283" s="170" t="s">
        <v>187</v>
      </c>
      <c r="AU283" s="170" t="s">
        <v>83</v>
      </c>
      <c r="AV283" s="12" t="s">
        <v>83</v>
      </c>
      <c r="AW283" s="12" t="s">
        <v>34</v>
      </c>
      <c r="AX283" s="12" t="s">
        <v>74</v>
      </c>
      <c r="AY283" s="170" t="s">
        <v>117</v>
      </c>
    </row>
    <row r="284" spans="2:51" s="12" customFormat="1" ht="11.25">
      <c r="B284" s="168"/>
      <c r="D284" s="169" t="s">
        <v>187</v>
      </c>
      <c r="E284" s="170" t="s">
        <v>3</v>
      </c>
      <c r="F284" s="171" t="s">
        <v>310</v>
      </c>
      <c r="H284" s="172">
        <v>4.7</v>
      </c>
      <c r="I284" s="173"/>
      <c r="L284" s="168"/>
      <c r="M284" s="174"/>
      <c r="N284" s="175"/>
      <c r="O284" s="175"/>
      <c r="P284" s="175"/>
      <c r="Q284" s="175"/>
      <c r="R284" s="175"/>
      <c r="S284" s="175"/>
      <c r="T284" s="176"/>
      <c r="AT284" s="170" t="s">
        <v>187</v>
      </c>
      <c r="AU284" s="170" t="s">
        <v>83</v>
      </c>
      <c r="AV284" s="12" t="s">
        <v>83</v>
      </c>
      <c r="AW284" s="12" t="s">
        <v>34</v>
      </c>
      <c r="AX284" s="12" t="s">
        <v>74</v>
      </c>
      <c r="AY284" s="170" t="s">
        <v>117</v>
      </c>
    </row>
    <row r="285" spans="2:51" s="12" customFormat="1" ht="11.25">
      <c r="B285" s="168"/>
      <c r="D285" s="169" t="s">
        <v>187</v>
      </c>
      <c r="E285" s="170" t="s">
        <v>3</v>
      </c>
      <c r="F285" s="171" t="s">
        <v>311</v>
      </c>
      <c r="H285" s="172">
        <v>22.5</v>
      </c>
      <c r="I285" s="173"/>
      <c r="L285" s="168"/>
      <c r="M285" s="174"/>
      <c r="N285" s="175"/>
      <c r="O285" s="175"/>
      <c r="P285" s="175"/>
      <c r="Q285" s="175"/>
      <c r="R285" s="175"/>
      <c r="S285" s="175"/>
      <c r="T285" s="176"/>
      <c r="AT285" s="170" t="s">
        <v>187</v>
      </c>
      <c r="AU285" s="170" t="s">
        <v>83</v>
      </c>
      <c r="AV285" s="12" t="s">
        <v>83</v>
      </c>
      <c r="AW285" s="12" t="s">
        <v>34</v>
      </c>
      <c r="AX285" s="12" t="s">
        <v>74</v>
      </c>
      <c r="AY285" s="170" t="s">
        <v>117</v>
      </c>
    </row>
    <row r="286" spans="2:51" s="12" customFormat="1" ht="11.25">
      <c r="B286" s="168"/>
      <c r="D286" s="169" t="s">
        <v>187</v>
      </c>
      <c r="E286" s="170" t="s">
        <v>3</v>
      </c>
      <c r="F286" s="171" t="s">
        <v>313</v>
      </c>
      <c r="H286" s="172">
        <v>114</v>
      </c>
      <c r="I286" s="173"/>
      <c r="L286" s="168"/>
      <c r="M286" s="174"/>
      <c r="N286" s="175"/>
      <c r="O286" s="175"/>
      <c r="P286" s="175"/>
      <c r="Q286" s="175"/>
      <c r="R286" s="175"/>
      <c r="S286" s="175"/>
      <c r="T286" s="176"/>
      <c r="AT286" s="170" t="s">
        <v>187</v>
      </c>
      <c r="AU286" s="170" t="s">
        <v>83</v>
      </c>
      <c r="AV286" s="12" t="s">
        <v>83</v>
      </c>
      <c r="AW286" s="12" t="s">
        <v>34</v>
      </c>
      <c r="AX286" s="12" t="s">
        <v>74</v>
      </c>
      <c r="AY286" s="170" t="s">
        <v>117</v>
      </c>
    </row>
    <row r="287" spans="2:51" s="12" customFormat="1" ht="11.25">
      <c r="B287" s="168"/>
      <c r="D287" s="169" t="s">
        <v>187</v>
      </c>
      <c r="E287" s="170" t="s">
        <v>3</v>
      </c>
      <c r="F287" s="171" t="s">
        <v>314</v>
      </c>
      <c r="H287" s="172">
        <v>66.92</v>
      </c>
      <c r="I287" s="173"/>
      <c r="L287" s="168"/>
      <c r="M287" s="174"/>
      <c r="N287" s="175"/>
      <c r="O287" s="175"/>
      <c r="P287" s="175"/>
      <c r="Q287" s="175"/>
      <c r="R287" s="175"/>
      <c r="S287" s="175"/>
      <c r="T287" s="176"/>
      <c r="AT287" s="170" t="s">
        <v>187</v>
      </c>
      <c r="AU287" s="170" t="s">
        <v>83</v>
      </c>
      <c r="AV287" s="12" t="s">
        <v>83</v>
      </c>
      <c r="AW287" s="12" t="s">
        <v>34</v>
      </c>
      <c r="AX287" s="12" t="s">
        <v>74</v>
      </c>
      <c r="AY287" s="170" t="s">
        <v>117</v>
      </c>
    </row>
    <row r="288" spans="2:51" s="12" customFormat="1" ht="11.25">
      <c r="B288" s="168"/>
      <c r="D288" s="169" t="s">
        <v>187</v>
      </c>
      <c r="E288" s="170" t="s">
        <v>3</v>
      </c>
      <c r="F288" s="171" t="s">
        <v>315</v>
      </c>
      <c r="H288" s="172">
        <v>7.52</v>
      </c>
      <c r="I288" s="173"/>
      <c r="L288" s="168"/>
      <c r="M288" s="174"/>
      <c r="N288" s="175"/>
      <c r="O288" s="175"/>
      <c r="P288" s="175"/>
      <c r="Q288" s="175"/>
      <c r="R288" s="175"/>
      <c r="S288" s="175"/>
      <c r="T288" s="176"/>
      <c r="AT288" s="170" t="s">
        <v>187</v>
      </c>
      <c r="AU288" s="170" t="s">
        <v>83</v>
      </c>
      <c r="AV288" s="12" t="s">
        <v>83</v>
      </c>
      <c r="AW288" s="12" t="s">
        <v>34</v>
      </c>
      <c r="AX288" s="12" t="s">
        <v>74</v>
      </c>
      <c r="AY288" s="170" t="s">
        <v>117</v>
      </c>
    </row>
    <row r="289" spans="2:51" s="15" customFormat="1" ht="11.25">
      <c r="B289" s="192"/>
      <c r="D289" s="169" t="s">
        <v>187</v>
      </c>
      <c r="E289" s="193" t="s">
        <v>151</v>
      </c>
      <c r="F289" s="194" t="s">
        <v>240</v>
      </c>
      <c r="H289" s="195">
        <v>370.74</v>
      </c>
      <c r="I289" s="196"/>
      <c r="L289" s="192"/>
      <c r="M289" s="197"/>
      <c r="N289" s="198"/>
      <c r="O289" s="198"/>
      <c r="P289" s="198"/>
      <c r="Q289" s="198"/>
      <c r="R289" s="198"/>
      <c r="S289" s="198"/>
      <c r="T289" s="199"/>
      <c r="AT289" s="193" t="s">
        <v>187</v>
      </c>
      <c r="AU289" s="193" t="s">
        <v>83</v>
      </c>
      <c r="AV289" s="15" t="s">
        <v>135</v>
      </c>
      <c r="AW289" s="15" t="s">
        <v>34</v>
      </c>
      <c r="AX289" s="15" t="s">
        <v>74</v>
      </c>
      <c r="AY289" s="193" t="s">
        <v>117</v>
      </c>
    </row>
    <row r="290" spans="2:51" s="13" customFormat="1" ht="11.25">
      <c r="B290" s="177"/>
      <c r="D290" s="169" t="s">
        <v>187</v>
      </c>
      <c r="E290" s="178" t="s">
        <v>3</v>
      </c>
      <c r="F290" s="179" t="s">
        <v>356</v>
      </c>
      <c r="H290" s="178" t="s">
        <v>3</v>
      </c>
      <c r="I290" s="180"/>
      <c r="L290" s="177"/>
      <c r="M290" s="181"/>
      <c r="N290" s="182"/>
      <c r="O290" s="182"/>
      <c r="P290" s="182"/>
      <c r="Q290" s="182"/>
      <c r="R290" s="182"/>
      <c r="S290" s="182"/>
      <c r="T290" s="183"/>
      <c r="AT290" s="178" t="s">
        <v>187</v>
      </c>
      <c r="AU290" s="178" t="s">
        <v>83</v>
      </c>
      <c r="AV290" s="13" t="s">
        <v>81</v>
      </c>
      <c r="AW290" s="13" t="s">
        <v>34</v>
      </c>
      <c r="AX290" s="13" t="s">
        <v>74</v>
      </c>
      <c r="AY290" s="178" t="s">
        <v>117</v>
      </c>
    </row>
    <row r="291" spans="2:51" s="13" customFormat="1" ht="11.25">
      <c r="B291" s="177"/>
      <c r="D291" s="169" t="s">
        <v>187</v>
      </c>
      <c r="E291" s="178" t="s">
        <v>3</v>
      </c>
      <c r="F291" s="179" t="s">
        <v>355</v>
      </c>
      <c r="H291" s="178" t="s">
        <v>3</v>
      </c>
      <c r="I291" s="180"/>
      <c r="L291" s="177"/>
      <c r="M291" s="181"/>
      <c r="N291" s="182"/>
      <c r="O291" s="182"/>
      <c r="P291" s="182"/>
      <c r="Q291" s="182"/>
      <c r="R291" s="182"/>
      <c r="S291" s="182"/>
      <c r="T291" s="183"/>
      <c r="AT291" s="178" t="s">
        <v>187</v>
      </c>
      <c r="AU291" s="178" t="s">
        <v>83</v>
      </c>
      <c r="AV291" s="13" t="s">
        <v>81</v>
      </c>
      <c r="AW291" s="13" t="s">
        <v>34</v>
      </c>
      <c r="AX291" s="13" t="s">
        <v>74</v>
      </c>
      <c r="AY291" s="178" t="s">
        <v>117</v>
      </c>
    </row>
    <row r="292" spans="2:51" s="12" customFormat="1" ht="11.25">
      <c r="B292" s="168"/>
      <c r="D292" s="169" t="s">
        <v>187</v>
      </c>
      <c r="E292" s="170" t="s">
        <v>3</v>
      </c>
      <c r="F292" s="171" t="s">
        <v>297</v>
      </c>
      <c r="H292" s="172">
        <v>57</v>
      </c>
      <c r="I292" s="173"/>
      <c r="L292" s="168"/>
      <c r="M292" s="174"/>
      <c r="N292" s="175"/>
      <c r="O292" s="175"/>
      <c r="P292" s="175"/>
      <c r="Q292" s="175"/>
      <c r="R292" s="175"/>
      <c r="S292" s="175"/>
      <c r="T292" s="176"/>
      <c r="AT292" s="170" t="s">
        <v>187</v>
      </c>
      <c r="AU292" s="170" t="s">
        <v>83</v>
      </c>
      <c r="AV292" s="12" t="s">
        <v>83</v>
      </c>
      <c r="AW292" s="12" t="s">
        <v>34</v>
      </c>
      <c r="AX292" s="12" t="s">
        <v>74</v>
      </c>
      <c r="AY292" s="170" t="s">
        <v>117</v>
      </c>
    </row>
    <row r="293" spans="2:51" s="12" customFormat="1" ht="11.25">
      <c r="B293" s="168"/>
      <c r="D293" s="169" t="s">
        <v>187</v>
      </c>
      <c r="E293" s="170" t="s">
        <v>3</v>
      </c>
      <c r="F293" s="171" t="s">
        <v>298</v>
      </c>
      <c r="H293" s="172">
        <v>57.36</v>
      </c>
      <c r="I293" s="173"/>
      <c r="L293" s="168"/>
      <c r="M293" s="174"/>
      <c r="N293" s="175"/>
      <c r="O293" s="175"/>
      <c r="P293" s="175"/>
      <c r="Q293" s="175"/>
      <c r="R293" s="175"/>
      <c r="S293" s="175"/>
      <c r="T293" s="176"/>
      <c r="AT293" s="170" t="s">
        <v>187</v>
      </c>
      <c r="AU293" s="170" t="s">
        <v>83</v>
      </c>
      <c r="AV293" s="12" t="s">
        <v>83</v>
      </c>
      <c r="AW293" s="12" t="s">
        <v>34</v>
      </c>
      <c r="AX293" s="12" t="s">
        <v>74</v>
      </c>
      <c r="AY293" s="170" t="s">
        <v>117</v>
      </c>
    </row>
    <row r="294" spans="2:51" s="12" customFormat="1" ht="11.25">
      <c r="B294" s="168"/>
      <c r="D294" s="169" t="s">
        <v>187</v>
      </c>
      <c r="E294" s="170" t="s">
        <v>3</v>
      </c>
      <c r="F294" s="171" t="s">
        <v>301</v>
      </c>
      <c r="H294" s="172">
        <v>12.68</v>
      </c>
      <c r="I294" s="173"/>
      <c r="L294" s="168"/>
      <c r="M294" s="174"/>
      <c r="N294" s="175"/>
      <c r="O294" s="175"/>
      <c r="P294" s="175"/>
      <c r="Q294" s="175"/>
      <c r="R294" s="175"/>
      <c r="S294" s="175"/>
      <c r="T294" s="176"/>
      <c r="AT294" s="170" t="s">
        <v>187</v>
      </c>
      <c r="AU294" s="170" t="s">
        <v>83</v>
      </c>
      <c r="AV294" s="12" t="s">
        <v>83</v>
      </c>
      <c r="AW294" s="12" t="s">
        <v>34</v>
      </c>
      <c r="AX294" s="12" t="s">
        <v>74</v>
      </c>
      <c r="AY294" s="170" t="s">
        <v>117</v>
      </c>
    </row>
    <row r="295" spans="2:51" s="12" customFormat="1" ht="11.25">
      <c r="B295" s="168"/>
      <c r="D295" s="169" t="s">
        <v>187</v>
      </c>
      <c r="E295" s="170" t="s">
        <v>3</v>
      </c>
      <c r="F295" s="171" t="s">
        <v>304</v>
      </c>
      <c r="H295" s="172">
        <v>4.2</v>
      </c>
      <c r="I295" s="173"/>
      <c r="L295" s="168"/>
      <c r="M295" s="174"/>
      <c r="N295" s="175"/>
      <c r="O295" s="175"/>
      <c r="P295" s="175"/>
      <c r="Q295" s="175"/>
      <c r="R295" s="175"/>
      <c r="S295" s="175"/>
      <c r="T295" s="176"/>
      <c r="AT295" s="170" t="s">
        <v>187</v>
      </c>
      <c r="AU295" s="170" t="s">
        <v>83</v>
      </c>
      <c r="AV295" s="12" t="s">
        <v>83</v>
      </c>
      <c r="AW295" s="12" t="s">
        <v>34</v>
      </c>
      <c r="AX295" s="12" t="s">
        <v>74</v>
      </c>
      <c r="AY295" s="170" t="s">
        <v>117</v>
      </c>
    </row>
    <row r="296" spans="2:51" s="12" customFormat="1" ht="11.25">
      <c r="B296" s="168"/>
      <c r="D296" s="169" t="s">
        <v>187</v>
      </c>
      <c r="E296" s="170" t="s">
        <v>3</v>
      </c>
      <c r="F296" s="171" t="s">
        <v>305</v>
      </c>
      <c r="H296" s="172">
        <v>12.88</v>
      </c>
      <c r="I296" s="173"/>
      <c r="L296" s="168"/>
      <c r="M296" s="174"/>
      <c r="N296" s="175"/>
      <c r="O296" s="175"/>
      <c r="P296" s="175"/>
      <c r="Q296" s="175"/>
      <c r="R296" s="175"/>
      <c r="S296" s="175"/>
      <c r="T296" s="176"/>
      <c r="AT296" s="170" t="s">
        <v>187</v>
      </c>
      <c r="AU296" s="170" t="s">
        <v>83</v>
      </c>
      <c r="AV296" s="12" t="s">
        <v>83</v>
      </c>
      <c r="AW296" s="12" t="s">
        <v>34</v>
      </c>
      <c r="AX296" s="12" t="s">
        <v>74</v>
      </c>
      <c r="AY296" s="170" t="s">
        <v>117</v>
      </c>
    </row>
    <row r="297" spans="2:51" s="12" customFormat="1" ht="11.25">
      <c r="B297" s="168"/>
      <c r="D297" s="169" t="s">
        <v>187</v>
      </c>
      <c r="E297" s="170" t="s">
        <v>3</v>
      </c>
      <c r="F297" s="171" t="s">
        <v>306</v>
      </c>
      <c r="H297" s="172">
        <v>6.68</v>
      </c>
      <c r="I297" s="173"/>
      <c r="L297" s="168"/>
      <c r="M297" s="174"/>
      <c r="N297" s="175"/>
      <c r="O297" s="175"/>
      <c r="P297" s="175"/>
      <c r="Q297" s="175"/>
      <c r="R297" s="175"/>
      <c r="S297" s="175"/>
      <c r="T297" s="176"/>
      <c r="AT297" s="170" t="s">
        <v>187</v>
      </c>
      <c r="AU297" s="170" t="s">
        <v>83</v>
      </c>
      <c r="AV297" s="12" t="s">
        <v>83</v>
      </c>
      <c r="AW297" s="12" t="s">
        <v>34</v>
      </c>
      <c r="AX297" s="12" t="s">
        <v>74</v>
      </c>
      <c r="AY297" s="170" t="s">
        <v>117</v>
      </c>
    </row>
    <row r="298" spans="2:51" s="12" customFormat="1" ht="11.25">
      <c r="B298" s="168"/>
      <c r="D298" s="169" t="s">
        <v>187</v>
      </c>
      <c r="E298" s="170" t="s">
        <v>3</v>
      </c>
      <c r="F298" s="171" t="s">
        <v>309</v>
      </c>
      <c r="H298" s="172">
        <v>4.3</v>
      </c>
      <c r="I298" s="173"/>
      <c r="L298" s="168"/>
      <c r="M298" s="174"/>
      <c r="N298" s="175"/>
      <c r="O298" s="175"/>
      <c r="P298" s="175"/>
      <c r="Q298" s="175"/>
      <c r="R298" s="175"/>
      <c r="S298" s="175"/>
      <c r="T298" s="176"/>
      <c r="AT298" s="170" t="s">
        <v>187</v>
      </c>
      <c r="AU298" s="170" t="s">
        <v>83</v>
      </c>
      <c r="AV298" s="12" t="s">
        <v>83</v>
      </c>
      <c r="AW298" s="12" t="s">
        <v>34</v>
      </c>
      <c r="AX298" s="12" t="s">
        <v>74</v>
      </c>
      <c r="AY298" s="170" t="s">
        <v>117</v>
      </c>
    </row>
    <row r="299" spans="2:51" s="12" customFormat="1" ht="11.25">
      <c r="B299" s="168"/>
      <c r="D299" s="169" t="s">
        <v>187</v>
      </c>
      <c r="E299" s="170" t="s">
        <v>3</v>
      </c>
      <c r="F299" s="171" t="s">
        <v>310</v>
      </c>
      <c r="H299" s="172">
        <v>4.7</v>
      </c>
      <c r="I299" s="173"/>
      <c r="L299" s="168"/>
      <c r="M299" s="174"/>
      <c r="N299" s="175"/>
      <c r="O299" s="175"/>
      <c r="P299" s="175"/>
      <c r="Q299" s="175"/>
      <c r="R299" s="175"/>
      <c r="S299" s="175"/>
      <c r="T299" s="176"/>
      <c r="AT299" s="170" t="s">
        <v>187</v>
      </c>
      <c r="AU299" s="170" t="s">
        <v>83</v>
      </c>
      <c r="AV299" s="12" t="s">
        <v>83</v>
      </c>
      <c r="AW299" s="12" t="s">
        <v>34</v>
      </c>
      <c r="AX299" s="12" t="s">
        <v>74</v>
      </c>
      <c r="AY299" s="170" t="s">
        <v>117</v>
      </c>
    </row>
    <row r="300" spans="2:51" s="12" customFormat="1" ht="11.25">
      <c r="B300" s="168"/>
      <c r="D300" s="169" t="s">
        <v>187</v>
      </c>
      <c r="E300" s="170" t="s">
        <v>3</v>
      </c>
      <c r="F300" s="171" t="s">
        <v>311</v>
      </c>
      <c r="H300" s="172">
        <v>22.5</v>
      </c>
      <c r="I300" s="173"/>
      <c r="L300" s="168"/>
      <c r="M300" s="174"/>
      <c r="N300" s="175"/>
      <c r="O300" s="175"/>
      <c r="P300" s="175"/>
      <c r="Q300" s="175"/>
      <c r="R300" s="175"/>
      <c r="S300" s="175"/>
      <c r="T300" s="176"/>
      <c r="AT300" s="170" t="s">
        <v>187</v>
      </c>
      <c r="AU300" s="170" t="s">
        <v>83</v>
      </c>
      <c r="AV300" s="12" t="s">
        <v>83</v>
      </c>
      <c r="AW300" s="12" t="s">
        <v>34</v>
      </c>
      <c r="AX300" s="12" t="s">
        <v>74</v>
      </c>
      <c r="AY300" s="170" t="s">
        <v>117</v>
      </c>
    </row>
    <row r="301" spans="2:51" s="12" customFormat="1" ht="11.25">
      <c r="B301" s="168"/>
      <c r="D301" s="169" t="s">
        <v>187</v>
      </c>
      <c r="E301" s="170" t="s">
        <v>3</v>
      </c>
      <c r="F301" s="171" t="s">
        <v>313</v>
      </c>
      <c r="H301" s="172">
        <v>114</v>
      </c>
      <c r="I301" s="173"/>
      <c r="L301" s="168"/>
      <c r="M301" s="174"/>
      <c r="N301" s="175"/>
      <c r="O301" s="175"/>
      <c r="P301" s="175"/>
      <c r="Q301" s="175"/>
      <c r="R301" s="175"/>
      <c r="S301" s="175"/>
      <c r="T301" s="176"/>
      <c r="AT301" s="170" t="s">
        <v>187</v>
      </c>
      <c r="AU301" s="170" t="s">
        <v>83</v>
      </c>
      <c r="AV301" s="12" t="s">
        <v>83</v>
      </c>
      <c r="AW301" s="12" t="s">
        <v>34</v>
      </c>
      <c r="AX301" s="12" t="s">
        <v>74</v>
      </c>
      <c r="AY301" s="170" t="s">
        <v>117</v>
      </c>
    </row>
    <row r="302" spans="2:51" s="12" customFormat="1" ht="11.25">
      <c r="B302" s="168"/>
      <c r="D302" s="169" t="s">
        <v>187</v>
      </c>
      <c r="E302" s="170" t="s">
        <v>3</v>
      </c>
      <c r="F302" s="171" t="s">
        <v>314</v>
      </c>
      <c r="H302" s="172">
        <v>66.92</v>
      </c>
      <c r="I302" s="173"/>
      <c r="L302" s="168"/>
      <c r="M302" s="174"/>
      <c r="N302" s="175"/>
      <c r="O302" s="175"/>
      <c r="P302" s="175"/>
      <c r="Q302" s="175"/>
      <c r="R302" s="175"/>
      <c r="S302" s="175"/>
      <c r="T302" s="176"/>
      <c r="AT302" s="170" t="s">
        <v>187</v>
      </c>
      <c r="AU302" s="170" t="s">
        <v>83</v>
      </c>
      <c r="AV302" s="12" t="s">
        <v>83</v>
      </c>
      <c r="AW302" s="12" t="s">
        <v>34</v>
      </c>
      <c r="AX302" s="12" t="s">
        <v>74</v>
      </c>
      <c r="AY302" s="170" t="s">
        <v>117</v>
      </c>
    </row>
    <row r="303" spans="2:51" s="12" customFormat="1" ht="11.25">
      <c r="B303" s="168"/>
      <c r="D303" s="169" t="s">
        <v>187</v>
      </c>
      <c r="E303" s="170" t="s">
        <v>3</v>
      </c>
      <c r="F303" s="171" t="s">
        <v>315</v>
      </c>
      <c r="H303" s="172">
        <v>7.52</v>
      </c>
      <c r="I303" s="173"/>
      <c r="L303" s="168"/>
      <c r="M303" s="174"/>
      <c r="N303" s="175"/>
      <c r="O303" s="175"/>
      <c r="P303" s="175"/>
      <c r="Q303" s="175"/>
      <c r="R303" s="175"/>
      <c r="S303" s="175"/>
      <c r="T303" s="176"/>
      <c r="AT303" s="170" t="s">
        <v>187</v>
      </c>
      <c r="AU303" s="170" t="s">
        <v>83</v>
      </c>
      <c r="AV303" s="12" t="s">
        <v>83</v>
      </c>
      <c r="AW303" s="12" t="s">
        <v>34</v>
      </c>
      <c r="AX303" s="12" t="s">
        <v>74</v>
      </c>
      <c r="AY303" s="170" t="s">
        <v>117</v>
      </c>
    </row>
    <row r="304" spans="2:51" s="15" customFormat="1" ht="11.25">
      <c r="B304" s="192"/>
      <c r="D304" s="169" t="s">
        <v>187</v>
      </c>
      <c r="E304" s="193" t="s">
        <v>148</v>
      </c>
      <c r="F304" s="194" t="s">
        <v>240</v>
      </c>
      <c r="H304" s="195">
        <v>370.74</v>
      </c>
      <c r="I304" s="196"/>
      <c r="L304" s="192"/>
      <c r="M304" s="197"/>
      <c r="N304" s="198"/>
      <c r="O304" s="198"/>
      <c r="P304" s="198"/>
      <c r="Q304" s="198"/>
      <c r="R304" s="198"/>
      <c r="S304" s="198"/>
      <c r="T304" s="199"/>
      <c r="AT304" s="193" t="s">
        <v>187</v>
      </c>
      <c r="AU304" s="193" t="s">
        <v>83</v>
      </c>
      <c r="AV304" s="15" t="s">
        <v>135</v>
      </c>
      <c r="AW304" s="15" t="s">
        <v>34</v>
      </c>
      <c r="AX304" s="15" t="s">
        <v>74</v>
      </c>
      <c r="AY304" s="193" t="s">
        <v>117</v>
      </c>
    </row>
    <row r="305" spans="2:65" s="14" customFormat="1" ht="11.25">
      <c r="B305" s="184"/>
      <c r="D305" s="169" t="s">
        <v>187</v>
      </c>
      <c r="E305" s="185" t="s">
        <v>3</v>
      </c>
      <c r="F305" s="186" t="s">
        <v>211</v>
      </c>
      <c r="H305" s="187">
        <v>1286.92</v>
      </c>
      <c r="I305" s="188"/>
      <c r="L305" s="184"/>
      <c r="M305" s="189"/>
      <c r="N305" s="190"/>
      <c r="O305" s="190"/>
      <c r="P305" s="190"/>
      <c r="Q305" s="190"/>
      <c r="R305" s="190"/>
      <c r="S305" s="190"/>
      <c r="T305" s="191"/>
      <c r="AT305" s="185" t="s">
        <v>187</v>
      </c>
      <c r="AU305" s="185" t="s">
        <v>83</v>
      </c>
      <c r="AV305" s="14" t="s">
        <v>181</v>
      </c>
      <c r="AW305" s="14" t="s">
        <v>34</v>
      </c>
      <c r="AX305" s="14" t="s">
        <v>81</v>
      </c>
      <c r="AY305" s="185" t="s">
        <v>117</v>
      </c>
    </row>
    <row r="306" spans="2:65" s="1" customFormat="1" ht="16.350000000000001" customHeight="1">
      <c r="B306" s="148"/>
      <c r="C306" s="200" t="s">
        <v>357</v>
      </c>
      <c r="D306" s="200" t="s">
        <v>276</v>
      </c>
      <c r="E306" s="201" t="s">
        <v>358</v>
      </c>
      <c r="F306" s="202" t="s">
        <v>359</v>
      </c>
      <c r="G306" s="203" t="s">
        <v>292</v>
      </c>
      <c r="H306" s="204">
        <v>450.62900000000002</v>
      </c>
      <c r="I306" s="205"/>
      <c r="J306" s="206">
        <f>ROUND(I306*H306,2)</f>
        <v>0</v>
      </c>
      <c r="K306" s="202" t="s">
        <v>131</v>
      </c>
      <c r="L306" s="207"/>
      <c r="M306" s="208" t="s">
        <v>3</v>
      </c>
      <c r="N306" s="209" t="s">
        <v>45</v>
      </c>
      <c r="O306" s="51"/>
      <c r="P306" s="158">
        <f>O306*H306</f>
        <v>0</v>
      </c>
      <c r="Q306" s="158">
        <v>3.0000000000000001E-5</v>
      </c>
      <c r="R306" s="158">
        <f>Q306*H306</f>
        <v>1.3518870000000001E-2</v>
      </c>
      <c r="S306" s="158">
        <v>0</v>
      </c>
      <c r="T306" s="159">
        <f>S306*H306</f>
        <v>0</v>
      </c>
      <c r="AR306" s="18" t="s">
        <v>223</v>
      </c>
      <c r="AT306" s="18" t="s">
        <v>276</v>
      </c>
      <c r="AU306" s="18" t="s">
        <v>83</v>
      </c>
      <c r="AY306" s="18" t="s">
        <v>117</v>
      </c>
      <c r="BE306" s="160">
        <f>IF(N306="základní",J306,0)</f>
        <v>0</v>
      </c>
      <c r="BF306" s="160">
        <f>IF(N306="snížená",J306,0)</f>
        <v>0</v>
      </c>
      <c r="BG306" s="160">
        <f>IF(N306="zákl. přenesená",J306,0)</f>
        <v>0</v>
      </c>
      <c r="BH306" s="160">
        <f>IF(N306="sníž. přenesená",J306,0)</f>
        <v>0</v>
      </c>
      <c r="BI306" s="160">
        <f>IF(N306="nulová",J306,0)</f>
        <v>0</v>
      </c>
      <c r="BJ306" s="18" t="s">
        <v>81</v>
      </c>
      <c r="BK306" s="160">
        <f>ROUND(I306*H306,2)</f>
        <v>0</v>
      </c>
      <c r="BL306" s="18" t="s">
        <v>181</v>
      </c>
      <c r="BM306" s="18" t="s">
        <v>360</v>
      </c>
    </row>
    <row r="307" spans="2:65" s="12" customFormat="1" ht="11.25">
      <c r="B307" s="168"/>
      <c r="D307" s="169" t="s">
        <v>187</v>
      </c>
      <c r="E307" s="170" t="s">
        <v>3</v>
      </c>
      <c r="F307" s="171" t="s">
        <v>156</v>
      </c>
      <c r="H307" s="172">
        <v>429.17</v>
      </c>
      <c r="I307" s="173"/>
      <c r="L307" s="168"/>
      <c r="M307" s="174"/>
      <c r="N307" s="175"/>
      <c r="O307" s="175"/>
      <c r="P307" s="175"/>
      <c r="Q307" s="175"/>
      <c r="R307" s="175"/>
      <c r="S307" s="175"/>
      <c r="T307" s="176"/>
      <c r="AT307" s="170" t="s">
        <v>187</v>
      </c>
      <c r="AU307" s="170" t="s">
        <v>83</v>
      </c>
      <c r="AV307" s="12" t="s">
        <v>83</v>
      </c>
      <c r="AW307" s="12" t="s">
        <v>34</v>
      </c>
      <c r="AX307" s="12" t="s">
        <v>81</v>
      </c>
      <c r="AY307" s="170" t="s">
        <v>117</v>
      </c>
    </row>
    <row r="308" spans="2:65" s="12" customFormat="1" ht="11.25">
      <c r="B308" s="168"/>
      <c r="D308" s="169" t="s">
        <v>187</v>
      </c>
      <c r="F308" s="171" t="s">
        <v>361</v>
      </c>
      <c r="H308" s="172">
        <v>450.62900000000002</v>
      </c>
      <c r="I308" s="173"/>
      <c r="L308" s="168"/>
      <c r="M308" s="174"/>
      <c r="N308" s="175"/>
      <c r="O308" s="175"/>
      <c r="P308" s="175"/>
      <c r="Q308" s="175"/>
      <c r="R308" s="175"/>
      <c r="S308" s="175"/>
      <c r="T308" s="176"/>
      <c r="AT308" s="170" t="s">
        <v>187</v>
      </c>
      <c r="AU308" s="170" t="s">
        <v>83</v>
      </c>
      <c r="AV308" s="12" t="s">
        <v>83</v>
      </c>
      <c r="AW308" s="12" t="s">
        <v>4</v>
      </c>
      <c r="AX308" s="12" t="s">
        <v>81</v>
      </c>
      <c r="AY308" s="170" t="s">
        <v>117</v>
      </c>
    </row>
    <row r="309" spans="2:65" s="1" customFormat="1" ht="16.350000000000001" customHeight="1">
      <c r="B309" s="148"/>
      <c r="C309" s="200" t="s">
        <v>362</v>
      </c>
      <c r="D309" s="200" t="s">
        <v>276</v>
      </c>
      <c r="E309" s="201" t="s">
        <v>363</v>
      </c>
      <c r="F309" s="202" t="s">
        <v>364</v>
      </c>
      <c r="G309" s="203" t="s">
        <v>292</v>
      </c>
      <c r="H309" s="204">
        <v>389.27699999999999</v>
      </c>
      <c r="I309" s="205"/>
      <c r="J309" s="206">
        <f>ROUND(I309*H309,2)</f>
        <v>0</v>
      </c>
      <c r="K309" s="202" t="s">
        <v>131</v>
      </c>
      <c r="L309" s="207"/>
      <c r="M309" s="208" t="s">
        <v>3</v>
      </c>
      <c r="N309" s="209" t="s">
        <v>45</v>
      </c>
      <c r="O309" s="51"/>
      <c r="P309" s="158">
        <f>O309*H309</f>
        <v>0</v>
      </c>
      <c r="Q309" s="158">
        <v>3.0000000000000001E-5</v>
      </c>
      <c r="R309" s="158">
        <f>Q309*H309</f>
        <v>1.1678309999999999E-2</v>
      </c>
      <c r="S309" s="158">
        <v>0</v>
      </c>
      <c r="T309" s="159">
        <f>S309*H309</f>
        <v>0</v>
      </c>
      <c r="AR309" s="18" t="s">
        <v>223</v>
      </c>
      <c r="AT309" s="18" t="s">
        <v>276</v>
      </c>
      <c r="AU309" s="18" t="s">
        <v>83</v>
      </c>
      <c r="AY309" s="18" t="s">
        <v>117</v>
      </c>
      <c r="BE309" s="160">
        <f>IF(N309="základní",J309,0)</f>
        <v>0</v>
      </c>
      <c r="BF309" s="160">
        <f>IF(N309="snížená",J309,0)</f>
        <v>0</v>
      </c>
      <c r="BG309" s="160">
        <f>IF(N309="zákl. přenesená",J309,0)</f>
        <v>0</v>
      </c>
      <c r="BH309" s="160">
        <f>IF(N309="sníž. přenesená",J309,0)</f>
        <v>0</v>
      </c>
      <c r="BI309" s="160">
        <f>IF(N309="nulová",J309,0)</f>
        <v>0</v>
      </c>
      <c r="BJ309" s="18" t="s">
        <v>81</v>
      </c>
      <c r="BK309" s="160">
        <f>ROUND(I309*H309,2)</f>
        <v>0</v>
      </c>
      <c r="BL309" s="18" t="s">
        <v>181</v>
      </c>
      <c r="BM309" s="18" t="s">
        <v>365</v>
      </c>
    </row>
    <row r="310" spans="2:65" s="12" customFormat="1" ht="11.25">
      <c r="B310" s="168"/>
      <c r="D310" s="169" t="s">
        <v>187</v>
      </c>
      <c r="E310" s="170" t="s">
        <v>3</v>
      </c>
      <c r="F310" s="171" t="s">
        <v>151</v>
      </c>
      <c r="H310" s="172">
        <v>370.74</v>
      </c>
      <c r="I310" s="173"/>
      <c r="L310" s="168"/>
      <c r="M310" s="174"/>
      <c r="N310" s="175"/>
      <c r="O310" s="175"/>
      <c r="P310" s="175"/>
      <c r="Q310" s="175"/>
      <c r="R310" s="175"/>
      <c r="S310" s="175"/>
      <c r="T310" s="176"/>
      <c r="AT310" s="170" t="s">
        <v>187</v>
      </c>
      <c r="AU310" s="170" t="s">
        <v>83</v>
      </c>
      <c r="AV310" s="12" t="s">
        <v>83</v>
      </c>
      <c r="AW310" s="12" t="s">
        <v>34</v>
      </c>
      <c r="AX310" s="12" t="s">
        <v>81</v>
      </c>
      <c r="AY310" s="170" t="s">
        <v>117</v>
      </c>
    </row>
    <row r="311" spans="2:65" s="12" customFormat="1" ht="11.25">
      <c r="B311" s="168"/>
      <c r="D311" s="169" t="s">
        <v>187</v>
      </c>
      <c r="F311" s="171" t="s">
        <v>366</v>
      </c>
      <c r="H311" s="172">
        <v>389.27699999999999</v>
      </c>
      <c r="I311" s="173"/>
      <c r="L311" s="168"/>
      <c r="M311" s="174"/>
      <c r="N311" s="175"/>
      <c r="O311" s="175"/>
      <c r="P311" s="175"/>
      <c r="Q311" s="175"/>
      <c r="R311" s="175"/>
      <c r="S311" s="175"/>
      <c r="T311" s="176"/>
      <c r="AT311" s="170" t="s">
        <v>187</v>
      </c>
      <c r="AU311" s="170" t="s">
        <v>83</v>
      </c>
      <c r="AV311" s="12" t="s">
        <v>83</v>
      </c>
      <c r="AW311" s="12" t="s">
        <v>4</v>
      </c>
      <c r="AX311" s="12" t="s">
        <v>81</v>
      </c>
      <c r="AY311" s="170" t="s">
        <v>117</v>
      </c>
    </row>
    <row r="312" spans="2:65" s="1" customFormat="1" ht="16.350000000000001" customHeight="1">
      <c r="B312" s="148"/>
      <c r="C312" s="200" t="s">
        <v>367</v>
      </c>
      <c r="D312" s="200" t="s">
        <v>276</v>
      </c>
      <c r="E312" s="201" t="s">
        <v>368</v>
      </c>
      <c r="F312" s="202" t="s">
        <v>369</v>
      </c>
      <c r="G312" s="203" t="s">
        <v>292</v>
      </c>
      <c r="H312" s="204">
        <v>122.084</v>
      </c>
      <c r="I312" s="205"/>
      <c r="J312" s="206">
        <f>ROUND(I312*H312,2)</f>
        <v>0</v>
      </c>
      <c r="K312" s="202" t="s">
        <v>131</v>
      </c>
      <c r="L312" s="207"/>
      <c r="M312" s="208" t="s">
        <v>3</v>
      </c>
      <c r="N312" s="209" t="s">
        <v>45</v>
      </c>
      <c r="O312" s="51"/>
      <c r="P312" s="158">
        <f>O312*H312</f>
        <v>0</v>
      </c>
      <c r="Q312" s="158">
        <v>2.0000000000000001E-4</v>
      </c>
      <c r="R312" s="158">
        <f>Q312*H312</f>
        <v>2.4416800000000002E-2</v>
      </c>
      <c r="S312" s="158">
        <v>0</v>
      </c>
      <c r="T312" s="159">
        <f>S312*H312</f>
        <v>0</v>
      </c>
      <c r="AR312" s="18" t="s">
        <v>223</v>
      </c>
      <c r="AT312" s="18" t="s">
        <v>276</v>
      </c>
      <c r="AU312" s="18" t="s">
        <v>83</v>
      </c>
      <c r="AY312" s="18" t="s">
        <v>117</v>
      </c>
      <c r="BE312" s="160">
        <f>IF(N312="základní",J312,0)</f>
        <v>0</v>
      </c>
      <c r="BF312" s="160">
        <f>IF(N312="snížená",J312,0)</f>
        <v>0</v>
      </c>
      <c r="BG312" s="160">
        <f>IF(N312="zákl. přenesená",J312,0)</f>
        <v>0</v>
      </c>
      <c r="BH312" s="160">
        <f>IF(N312="sníž. přenesená",J312,0)</f>
        <v>0</v>
      </c>
      <c r="BI312" s="160">
        <f>IF(N312="nulová",J312,0)</f>
        <v>0</v>
      </c>
      <c r="BJ312" s="18" t="s">
        <v>81</v>
      </c>
      <c r="BK312" s="160">
        <f>ROUND(I312*H312,2)</f>
        <v>0</v>
      </c>
      <c r="BL312" s="18" t="s">
        <v>181</v>
      </c>
      <c r="BM312" s="18" t="s">
        <v>370</v>
      </c>
    </row>
    <row r="313" spans="2:65" s="12" customFormat="1" ht="11.25">
      <c r="B313" s="168"/>
      <c r="D313" s="169" t="s">
        <v>187</v>
      </c>
      <c r="E313" s="170" t="s">
        <v>3</v>
      </c>
      <c r="F313" s="171" t="s">
        <v>153</v>
      </c>
      <c r="H313" s="172">
        <v>116.27</v>
      </c>
      <c r="I313" s="173"/>
      <c r="L313" s="168"/>
      <c r="M313" s="174"/>
      <c r="N313" s="175"/>
      <c r="O313" s="175"/>
      <c r="P313" s="175"/>
      <c r="Q313" s="175"/>
      <c r="R313" s="175"/>
      <c r="S313" s="175"/>
      <c r="T313" s="176"/>
      <c r="AT313" s="170" t="s">
        <v>187</v>
      </c>
      <c r="AU313" s="170" t="s">
        <v>83</v>
      </c>
      <c r="AV313" s="12" t="s">
        <v>83</v>
      </c>
      <c r="AW313" s="12" t="s">
        <v>34</v>
      </c>
      <c r="AX313" s="12" t="s">
        <v>81</v>
      </c>
      <c r="AY313" s="170" t="s">
        <v>117</v>
      </c>
    </row>
    <row r="314" spans="2:65" s="12" customFormat="1" ht="11.25">
      <c r="B314" s="168"/>
      <c r="D314" s="169" t="s">
        <v>187</v>
      </c>
      <c r="F314" s="171" t="s">
        <v>371</v>
      </c>
      <c r="H314" s="172">
        <v>122.084</v>
      </c>
      <c r="I314" s="173"/>
      <c r="L314" s="168"/>
      <c r="M314" s="174"/>
      <c r="N314" s="175"/>
      <c r="O314" s="175"/>
      <c r="P314" s="175"/>
      <c r="Q314" s="175"/>
      <c r="R314" s="175"/>
      <c r="S314" s="175"/>
      <c r="T314" s="176"/>
      <c r="AT314" s="170" t="s">
        <v>187</v>
      </c>
      <c r="AU314" s="170" t="s">
        <v>83</v>
      </c>
      <c r="AV314" s="12" t="s">
        <v>83</v>
      </c>
      <c r="AW314" s="12" t="s">
        <v>4</v>
      </c>
      <c r="AX314" s="12" t="s">
        <v>81</v>
      </c>
      <c r="AY314" s="170" t="s">
        <v>117</v>
      </c>
    </row>
    <row r="315" spans="2:65" s="1" customFormat="1" ht="16.350000000000001" customHeight="1">
      <c r="B315" s="148"/>
      <c r="C315" s="200" t="s">
        <v>8</v>
      </c>
      <c r="D315" s="200" t="s">
        <v>276</v>
      </c>
      <c r="E315" s="201" t="s">
        <v>372</v>
      </c>
      <c r="F315" s="202" t="s">
        <v>373</v>
      </c>
      <c r="G315" s="203" t="s">
        <v>292</v>
      </c>
      <c r="H315" s="204">
        <v>389.27699999999999</v>
      </c>
      <c r="I315" s="205"/>
      <c r="J315" s="206">
        <f>ROUND(I315*H315,2)</f>
        <v>0</v>
      </c>
      <c r="K315" s="202" t="s">
        <v>131</v>
      </c>
      <c r="L315" s="207"/>
      <c r="M315" s="208" t="s">
        <v>3</v>
      </c>
      <c r="N315" s="209" t="s">
        <v>45</v>
      </c>
      <c r="O315" s="51"/>
      <c r="P315" s="158">
        <f>O315*H315</f>
        <v>0</v>
      </c>
      <c r="Q315" s="158">
        <v>2.9999999999999997E-4</v>
      </c>
      <c r="R315" s="158">
        <f>Q315*H315</f>
        <v>0.11678309999999999</v>
      </c>
      <c r="S315" s="158">
        <v>0</v>
      </c>
      <c r="T315" s="159">
        <f>S315*H315</f>
        <v>0</v>
      </c>
      <c r="AR315" s="18" t="s">
        <v>223</v>
      </c>
      <c r="AT315" s="18" t="s">
        <v>276</v>
      </c>
      <c r="AU315" s="18" t="s">
        <v>83</v>
      </c>
      <c r="AY315" s="18" t="s">
        <v>117</v>
      </c>
      <c r="BE315" s="160">
        <f>IF(N315="základní",J315,0)</f>
        <v>0</v>
      </c>
      <c r="BF315" s="160">
        <f>IF(N315="snížená",J315,0)</f>
        <v>0</v>
      </c>
      <c r="BG315" s="160">
        <f>IF(N315="zákl. přenesená",J315,0)</f>
        <v>0</v>
      </c>
      <c r="BH315" s="160">
        <f>IF(N315="sníž. přenesená",J315,0)</f>
        <v>0</v>
      </c>
      <c r="BI315" s="160">
        <f>IF(N315="nulová",J315,0)</f>
        <v>0</v>
      </c>
      <c r="BJ315" s="18" t="s">
        <v>81</v>
      </c>
      <c r="BK315" s="160">
        <f>ROUND(I315*H315,2)</f>
        <v>0</v>
      </c>
      <c r="BL315" s="18" t="s">
        <v>181</v>
      </c>
      <c r="BM315" s="18" t="s">
        <v>374</v>
      </c>
    </row>
    <row r="316" spans="2:65" s="12" customFormat="1" ht="11.25">
      <c r="B316" s="168"/>
      <c r="D316" s="169" t="s">
        <v>187</v>
      </c>
      <c r="E316" s="170" t="s">
        <v>3</v>
      </c>
      <c r="F316" s="171" t="s">
        <v>148</v>
      </c>
      <c r="H316" s="172">
        <v>370.74</v>
      </c>
      <c r="I316" s="173"/>
      <c r="L316" s="168"/>
      <c r="M316" s="174"/>
      <c r="N316" s="175"/>
      <c r="O316" s="175"/>
      <c r="P316" s="175"/>
      <c r="Q316" s="175"/>
      <c r="R316" s="175"/>
      <c r="S316" s="175"/>
      <c r="T316" s="176"/>
      <c r="AT316" s="170" t="s">
        <v>187</v>
      </c>
      <c r="AU316" s="170" t="s">
        <v>83</v>
      </c>
      <c r="AV316" s="12" t="s">
        <v>83</v>
      </c>
      <c r="AW316" s="12" t="s">
        <v>34</v>
      </c>
      <c r="AX316" s="12" t="s">
        <v>81</v>
      </c>
      <c r="AY316" s="170" t="s">
        <v>117</v>
      </c>
    </row>
    <row r="317" spans="2:65" s="12" customFormat="1" ht="11.25">
      <c r="B317" s="168"/>
      <c r="D317" s="169" t="s">
        <v>187</v>
      </c>
      <c r="F317" s="171" t="s">
        <v>366</v>
      </c>
      <c r="H317" s="172">
        <v>389.27699999999999</v>
      </c>
      <c r="I317" s="173"/>
      <c r="L317" s="168"/>
      <c r="M317" s="174"/>
      <c r="N317" s="175"/>
      <c r="O317" s="175"/>
      <c r="P317" s="175"/>
      <c r="Q317" s="175"/>
      <c r="R317" s="175"/>
      <c r="S317" s="175"/>
      <c r="T317" s="176"/>
      <c r="AT317" s="170" t="s">
        <v>187</v>
      </c>
      <c r="AU317" s="170" t="s">
        <v>83</v>
      </c>
      <c r="AV317" s="12" t="s">
        <v>83</v>
      </c>
      <c r="AW317" s="12" t="s">
        <v>4</v>
      </c>
      <c r="AX317" s="12" t="s">
        <v>81</v>
      </c>
      <c r="AY317" s="170" t="s">
        <v>117</v>
      </c>
    </row>
    <row r="318" spans="2:65" s="1" customFormat="1" ht="21.75" customHeight="1">
      <c r="B318" s="148"/>
      <c r="C318" s="149" t="s">
        <v>375</v>
      </c>
      <c r="D318" s="149" t="s">
        <v>120</v>
      </c>
      <c r="E318" s="150" t="s">
        <v>376</v>
      </c>
      <c r="F318" s="151" t="s">
        <v>377</v>
      </c>
      <c r="G318" s="152" t="s">
        <v>180</v>
      </c>
      <c r="H318" s="153">
        <v>179.49799999999999</v>
      </c>
      <c r="I318" s="154"/>
      <c r="J318" s="155">
        <f>ROUND(I318*H318,2)</f>
        <v>0</v>
      </c>
      <c r="K318" s="151" t="s">
        <v>131</v>
      </c>
      <c r="L318" s="32"/>
      <c r="M318" s="156" t="s">
        <v>3</v>
      </c>
      <c r="N318" s="157" t="s">
        <v>45</v>
      </c>
      <c r="O318" s="51"/>
      <c r="P318" s="158">
        <f>O318*H318</f>
        <v>0</v>
      </c>
      <c r="Q318" s="158">
        <v>2.6360000000000001E-2</v>
      </c>
      <c r="R318" s="158">
        <f>Q318*H318</f>
        <v>4.7315672800000002</v>
      </c>
      <c r="S318" s="158">
        <v>0</v>
      </c>
      <c r="T318" s="159">
        <f>S318*H318</f>
        <v>0</v>
      </c>
      <c r="AR318" s="18" t="s">
        <v>181</v>
      </c>
      <c r="AT318" s="18" t="s">
        <v>120</v>
      </c>
      <c r="AU318" s="18" t="s">
        <v>83</v>
      </c>
      <c r="AY318" s="18" t="s">
        <v>117</v>
      </c>
      <c r="BE318" s="160">
        <f>IF(N318="základní",J318,0)</f>
        <v>0</v>
      </c>
      <c r="BF318" s="160">
        <f>IF(N318="snížená",J318,0)</f>
        <v>0</v>
      </c>
      <c r="BG318" s="160">
        <f>IF(N318="zákl. přenesená",J318,0)</f>
        <v>0</v>
      </c>
      <c r="BH318" s="160">
        <f>IF(N318="sníž. přenesená",J318,0)</f>
        <v>0</v>
      </c>
      <c r="BI318" s="160">
        <f>IF(N318="nulová",J318,0)</f>
        <v>0</v>
      </c>
      <c r="BJ318" s="18" t="s">
        <v>81</v>
      </c>
      <c r="BK318" s="160">
        <f>ROUND(I318*H318,2)</f>
        <v>0</v>
      </c>
      <c r="BL318" s="18" t="s">
        <v>181</v>
      </c>
      <c r="BM318" s="18" t="s">
        <v>378</v>
      </c>
    </row>
    <row r="319" spans="2:65" s="13" customFormat="1" ht="11.25">
      <c r="B319" s="177"/>
      <c r="D319" s="169" t="s">
        <v>187</v>
      </c>
      <c r="E319" s="178" t="s">
        <v>3</v>
      </c>
      <c r="F319" s="179" t="s">
        <v>379</v>
      </c>
      <c r="H319" s="178" t="s">
        <v>3</v>
      </c>
      <c r="I319" s="180"/>
      <c r="L319" s="177"/>
      <c r="M319" s="181"/>
      <c r="N319" s="182"/>
      <c r="O319" s="182"/>
      <c r="P319" s="182"/>
      <c r="Q319" s="182"/>
      <c r="R319" s="182"/>
      <c r="S319" s="182"/>
      <c r="T319" s="183"/>
      <c r="AT319" s="178" t="s">
        <v>187</v>
      </c>
      <c r="AU319" s="178" t="s">
        <v>83</v>
      </c>
      <c r="AV319" s="13" t="s">
        <v>81</v>
      </c>
      <c r="AW319" s="13" t="s">
        <v>34</v>
      </c>
      <c r="AX319" s="13" t="s">
        <v>74</v>
      </c>
      <c r="AY319" s="178" t="s">
        <v>117</v>
      </c>
    </row>
    <row r="320" spans="2:65" s="12" customFormat="1" ht="11.25">
      <c r="B320" s="168"/>
      <c r="D320" s="169" t="s">
        <v>187</v>
      </c>
      <c r="E320" s="170" t="s">
        <v>3</v>
      </c>
      <c r="F320" s="171" t="s">
        <v>380</v>
      </c>
      <c r="H320" s="172">
        <v>17.742000000000001</v>
      </c>
      <c r="I320" s="173"/>
      <c r="L320" s="168"/>
      <c r="M320" s="174"/>
      <c r="N320" s="175"/>
      <c r="O320" s="175"/>
      <c r="P320" s="175"/>
      <c r="Q320" s="175"/>
      <c r="R320" s="175"/>
      <c r="S320" s="175"/>
      <c r="T320" s="176"/>
      <c r="AT320" s="170" t="s">
        <v>187</v>
      </c>
      <c r="AU320" s="170" t="s">
        <v>83</v>
      </c>
      <c r="AV320" s="12" t="s">
        <v>83</v>
      </c>
      <c r="AW320" s="12" t="s">
        <v>34</v>
      </c>
      <c r="AX320" s="12" t="s">
        <v>74</v>
      </c>
      <c r="AY320" s="170" t="s">
        <v>117</v>
      </c>
    </row>
    <row r="321" spans="2:51" s="12" customFormat="1" ht="11.25">
      <c r="B321" s="168"/>
      <c r="D321" s="169" t="s">
        <v>187</v>
      </c>
      <c r="E321" s="170" t="s">
        <v>3</v>
      </c>
      <c r="F321" s="171" t="s">
        <v>381</v>
      </c>
      <c r="H321" s="172">
        <v>3.4470000000000001</v>
      </c>
      <c r="I321" s="173"/>
      <c r="L321" s="168"/>
      <c r="M321" s="174"/>
      <c r="N321" s="175"/>
      <c r="O321" s="175"/>
      <c r="P321" s="175"/>
      <c r="Q321" s="175"/>
      <c r="R321" s="175"/>
      <c r="S321" s="175"/>
      <c r="T321" s="176"/>
      <c r="AT321" s="170" t="s">
        <v>187</v>
      </c>
      <c r="AU321" s="170" t="s">
        <v>83</v>
      </c>
      <c r="AV321" s="12" t="s">
        <v>83</v>
      </c>
      <c r="AW321" s="12" t="s">
        <v>34</v>
      </c>
      <c r="AX321" s="12" t="s">
        <v>74</v>
      </c>
      <c r="AY321" s="170" t="s">
        <v>117</v>
      </c>
    </row>
    <row r="322" spans="2:51" s="12" customFormat="1" ht="11.25">
      <c r="B322" s="168"/>
      <c r="D322" s="169" t="s">
        <v>187</v>
      </c>
      <c r="E322" s="170" t="s">
        <v>3</v>
      </c>
      <c r="F322" s="171" t="s">
        <v>382</v>
      </c>
      <c r="H322" s="172">
        <v>-2.4</v>
      </c>
      <c r="I322" s="173"/>
      <c r="L322" s="168"/>
      <c r="M322" s="174"/>
      <c r="N322" s="175"/>
      <c r="O322" s="175"/>
      <c r="P322" s="175"/>
      <c r="Q322" s="175"/>
      <c r="R322" s="175"/>
      <c r="S322" s="175"/>
      <c r="T322" s="176"/>
      <c r="AT322" s="170" t="s">
        <v>187</v>
      </c>
      <c r="AU322" s="170" t="s">
        <v>83</v>
      </c>
      <c r="AV322" s="12" t="s">
        <v>83</v>
      </c>
      <c r="AW322" s="12" t="s">
        <v>34</v>
      </c>
      <c r="AX322" s="12" t="s">
        <v>74</v>
      </c>
      <c r="AY322" s="170" t="s">
        <v>117</v>
      </c>
    </row>
    <row r="323" spans="2:51" s="12" customFormat="1" ht="11.25">
      <c r="B323" s="168"/>
      <c r="D323" s="169" t="s">
        <v>187</v>
      </c>
      <c r="E323" s="170" t="s">
        <v>3</v>
      </c>
      <c r="F323" s="171" t="s">
        <v>383</v>
      </c>
      <c r="H323" s="172">
        <v>23.2</v>
      </c>
      <c r="I323" s="173"/>
      <c r="L323" s="168"/>
      <c r="M323" s="174"/>
      <c r="N323" s="175"/>
      <c r="O323" s="175"/>
      <c r="P323" s="175"/>
      <c r="Q323" s="175"/>
      <c r="R323" s="175"/>
      <c r="S323" s="175"/>
      <c r="T323" s="176"/>
      <c r="AT323" s="170" t="s">
        <v>187</v>
      </c>
      <c r="AU323" s="170" t="s">
        <v>83</v>
      </c>
      <c r="AV323" s="12" t="s">
        <v>83</v>
      </c>
      <c r="AW323" s="12" t="s">
        <v>34</v>
      </c>
      <c r="AX323" s="12" t="s">
        <v>74</v>
      </c>
      <c r="AY323" s="170" t="s">
        <v>117</v>
      </c>
    </row>
    <row r="324" spans="2:51" s="12" customFormat="1" ht="11.25">
      <c r="B324" s="168"/>
      <c r="D324" s="169" t="s">
        <v>187</v>
      </c>
      <c r="E324" s="170" t="s">
        <v>3</v>
      </c>
      <c r="F324" s="171" t="s">
        <v>384</v>
      </c>
      <c r="H324" s="172">
        <v>-1.9350000000000001</v>
      </c>
      <c r="I324" s="173"/>
      <c r="L324" s="168"/>
      <c r="M324" s="174"/>
      <c r="N324" s="175"/>
      <c r="O324" s="175"/>
      <c r="P324" s="175"/>
      <c r="Q324" s="175"/>
      <c r="R324" s="175"/>
      <c r="S324" s="175"/>
      <c r="T324" s="176"/>
      <c r="AT324" s="170" t="s">
        <v>187</v>
      </c>
      <c r="AU324" s="170" t="s">
        <v>83</v>
      </c>
      <c r="AV324" s="12" t="s">
        <v>83</v>
      </c>
      <c r="AW324" s="12" t="s">
        <v>34</v>
      </c>
      <c r="AX324" s="12" t="s">
        <v>74</v>
      </c>
      <c r="AY324" s="170" t="s">
        <v>117</v>
      </c>
    </row>
    <row r="325" spans="2:51" s="12" customFormat="1" ht="11.25">
      <c r="B325" s="168"/>
      <c r="D325" s="169" t="s">
        <v>187</v>
      </c>
      <c r="E325" s="170" t="s">
        <v>3</v>
      </c>
      <c r="F325" s="171" t="s">
        <v>231</v>
      </c>
      <c r="H325" s="172">
        <v>3.6</v>
      </c>
      <c r="I325" s="173"/>
      <c r="L325" s="168"/>
      <c r="M325" s="174"/>
      <c r="N325" s="175"/>
      <c r="O325" s="175"/>
      <c r="P325" s="175"/>
      <c r="Q325" s="175"/>
      <c r="R325" s="175"/>
      <c r="S325" s="175"/>
      <c r="T325" s="176"/>
      <c r="AT325" s="170" t="s">
        <v>187</v>
      </c>
      <c r="AU325" s="170" t="s">
        <v>83</v>
      </c>
      <c r="AV325" s="12" t="s">
        <v>83</v>
      </c>
      <c r="AW325" s="12" t="s">
        <v>34</v>
      </c>
      <c r="AX325" s="12" t="s">
        <v>74</v>
      </c>
      <c r="AY325" s="170" t="s">
        <v>117</v>
      </c>
    </row>
    <row r="326" spans="2:51" s="13" customFormat="1" ht="11.25">
      <c r="B326" s="177"/>
      <c r="D326" s="169" t="s">
        <v>187</v>
      </c>
      <c r="E326" s="178" t="s">
        <v>3</v>
      </c>
      <c r="F326" s="179" t="s">
        <v>201</v>
      </c>
      <c r="H326" s="178" t="s">
        <v>3</v>
      </c>
      <c r="I326" s="180"/>
      <c r="L326" s="177"/>
      <c r="M326" s="181"/>
      <c r="N326" s="182"/>
      <c r="O326" s="182"/>
      <c r="P326" s="182"/>
      <c r="Q326" s="182"/>
      <c r="R326" s="182"/>
      <c r="S326" s="182"/>
      <c r="T326" s="183"/>
      <c r="AT326" s="178" t="s">
        <v>187</v>
      </c>
      <c r="AU326" s="178" t="s">
        <v>83</v>
      </c>
      <c r="AV326" s="13" t="s">
        <v>81</v>
      </c>
      <c r="AW326" s="13" t="s">
        <v>34</v>
      </c>
      <c r="AX326" s="13" t="s">
        <v>74</v>
      </c>
      <c r="AY326" s="178" t="s">
        <v>117</v>
      </c>
    </row>
    <row r="327" spans="2:51" s="13" customFormat="1" ht="11.25">
      <c r="B327" s="177"/>
      <c r="D327" s="169" t="s">
        <v>187</v>
      </c>
      <c r="E327" s="178" t="s">
        <v>3</v>
      </c>
      <c r="F327" s="179" t="s">
        <v>202</v>
      </c>
      <c r="H327" s="178" t="s">
        <v>3</v>
      </c>
      <c r="I327" s="180"/>
      <c r="L327" s="177"/>
      <c r="M327" s="181"/>
      <c r="N327" s="182"/>
      <c r="O327" s="182"/>
      <c r="P327" s="182"/>
      <c r="Q327" s="182"/>
      <c r="R327" s="182"/>
      <c r="S327" s="182"/>
      <c r="T327" s="183"/>
      <c r="AT327" s="178" t="s">
        <v>187</v>
      </c>
      <c r="AU327" s="178" t="s">
        <v>83</v>
      </c>
      <c r="AV327" s="13" t="s">
        <v>81</v>
      </c>
      <c r="AW327" s="13" t="s">
        <v>34</v>
      </c>
      <c r="AX327" s="13" t="s">
        <v>74</v>
      </c>
      <c r="AY327" s="178" t="s">
        <v>117</v>
      </c>
    </row>
    <row r="328" spans="2:51" s="12" customFormat="1" ht="11.25">
      <c r="B328" s="168"/>
      <c r="D328" s="169" t="s">
        <v>187</v>
      </c>
      <c r="E328" s="170" t="s">
        <v>3</v>
      </c>
      <c r="F328" s="171" t="s">
        <v>203</v>
      </c>
      <c r="H328" s="172">
        <v>31.152000000000001</v>
      </c>
      <c r="I328" s="173"/>
      <c r="L328" s="168"/>
      <c r="M328" s="174"/>
      <c r="N328" s="175"/>
      <c r="O328" s="175"/>
      <c r="P328" s="175"/>
      <c r="Q328" s="175"/>
      <c r="R328" s="175"/>
      <c r="S328" s="175"/>
      <c r="T328" s="176"/>
      <c r="AT328" s="170" t="s">
        <v>187</v>
      </c>
      <c r="AU328" s="170" t="s">
        <v>83</v>
      </c>
      <c r="AV328" s="12" t="s">
        <v>83</v>
      </c>
      <c r="AW328" s="12" t="s">
        <v>34</v>
      </c>
      <c r="AX328" s="12" t="s">
        <v>74</v>
      </c>
      <c r="AY328" s="170" t="s">
        <v>117</v>
      </c>
    </row>
    <row r="329" spans="2:51" s="12" customFormat="1" ht="11.25">
      <c r="B329" s="168"/>
      <c r="D329" s="169" t="s">
        <v>187</v>
      </c>
      <c r="E329" s="170" t="s">
        <v>3</v>
      </c>
      <c r="F329" s="171" t="s">
        <v>204</v>
      </c>
      <c r="H329" s="172">
        <v>10.728</v>
      </c>
      <c r="I329" s="173"/>
      <c r="L329" s="168"/>
      <c r="M329" s="174"/>
      <c r="N329" s="175"/>
      <c r="O329" s="175"/>
      <c r="P329" s="175"/>
      <c r="Q329" s="175"/>
      <c r="R329" s="175"/>
      <c r="S329" s="175"/>
      <c r="T329" s="176"/>
      <c r="AT329" s="170" t="s">
        <v>187</v>
      </c>
      <c r="AU329" s="170" t="s">
        <v>83</v>
      </c>
      <c r="AV329" s="12" t="s">
        <v>83</v>
      </c>
      <c r="AW329" s="12" t="s">
        <v>34</v>
      </c>
      <c r="AX329" s="12" t="s">
        <v>74</v>
      </c>
      <c r="AY329" s="170" t="s">
        <v>117</v>
      </c>
    </row>
    <row r="330" spans="2:51" s="12" customFormat="1" ht="11.25">
      <c r="B330" s="168"/>
      <c r="D330" s="169" t="s">
        <v>187</v>
      </c>
      <c r="E330" s="170" t="s">
        <v>3</v>
      </c>
      <c r="F330" s="171" t="s">
        <v>385</v>
      </c>
      <c r="H330" s="172">
        <v>7.5339999999999998</v>
      </c>
      <c r="I330" s="173"/>
      <c r="L330" s="168"/>
      <c r="M330" s="174"/>
      <c r="N330" s="175"/>
      <c r="O330" s="175"/>
      <c r="P330" s="175"/>
      <c r="Q330" s="175"/>
      <c r="R330" s="175"/>
      <c r="S330" s="175"/>
      <c r="T330" s="176"/>
      <c r="AT330" s="170" t="s">
        <v>187</v>
      </c>
      <c r="AU330" s="170" t="s">
        <v>83</v>
      </c>
      <c r="AV330" s="12" t="s">
        <v>83</v>
      </c>
      <c r="AW330" s="12" t="s">
        <v>34</v>
      </c>
      <c r="AX330" s="12" t="s">
        <v>74</v>
      </c>
      <c r="AY330" s="170" t="s">
        <v>117</v>
      </c>
    </row>
    <row r="331" spans="2:51" s="13" customFormat="1" ht="11.25">
      <c r="B331" s="177"/>
      <c r="D331" s="169" t="s">
        <v>187</v>
      </c>
      <c r="E331" s="178" t="s">
        <v>3</v>
      </c>
      <c r="F331" s="179" t="s">
        <v>206</v>
      </c>
      <c r="H331" s="178" t="s">
        <v>3</v>
      </c>
      <c r="I331" s="180"/>
      <c r="L331" s="177"/>
      <c r="M331" s="181"/>
      <c r="N331" s="182"/>
      <c r="O331" s="182"/>
      <c r="P331" s="182"/>
      <c r="Q331" s="182"/>
      <c r="R331" s="182"/>
      <c r="S331" s="182"/>
      <c r="T331" s="183"/>
      <c r="AT331" s="178" t="s">
        <v>187</v>
      </c>
      <c r="AU331" s="178" t="s">
        <v>83</v>
      </c>
      <c r="AV331" s="13" t="s">
        <v>81</v>
      </c>
      <c r="AW331" s="13" t="s">
        <v>34</v>
      </c>
      <c r="AX331" s="13" t="s">
        <v>74</v>
      </c>
      <c r="AY331" s="178" t="s">
        <v>117</v>
      </c>
    </row>
    <row r="332" spans="2:51" s="12" customFormat="1" ht="11.25">
      <c r="B332" s="168"/>
      <c r="D332" s="169" t="s">
        <v>187</v>
      </c>
      <c r="E332" s="170" t="s">
        <v>3</v>
      </c>
      <c r="F332" s="171" t="s">
        <v>207</v>
      </c>
      <c r="H332" s="172">
        <v>11.61</v>
      </c>
      <c r="I332" s="173"/>
      <c r="L332" s="168"/>
      <c r="M332" s="174"/>
      <c r="N332" s="175"/>
      <c r="O332" s="175"/>
      <c r="P332" s="175"/>
      <c r="Q332" s="175"/>
      <c r="R332" s="175"/>
      <c r="S332" s="175"/>
      <c r="T332" s="176"/>
      <c r="AT332" s="170" t="s">
        <v>187</v>
      </c>
      <c r="AU332" s="170" t="s">
        <v>83</v>
      </c>
      <c r="AV332" s="12" t="s">
        <v>83</v>
      </c>
      <c r="AW332" s="12" t="s">
        <v>34</v>
      </c>
      <c r="AX332" s="12" t="s">
        <v>74</v>
      </c>
      <c r="AY332" s="170" t="s">
        <v>117</v>
      </c>
    </row>
    <row r="333" spans="2:51" s="12" customFormat="1" ht="11.25">
      <c r="B333" s="168"/>
      <c r="D333" s="169" t="s">
        <v>187</v>
      </c>
      <c r="E333" s="170" t="s">
        <v>3</v>
      </c>
      <c r="F333" s="171" t="s">
        <v>208</v>
      </c>
      <c r="H333" s="172">
        <v>62.304000000000002</v>
      </c>
      <c r="I333" s="173"/>
      <c r="L333" s="168"/>
      <c r="M333" s="174"/>
      <c r="N333" s="175"/>
      <c r="O333" s="175"/>
      <c r="P333" s="175"/>
      <c r="Q333" s="175"/>
      <c r="R333" s="175"/>
      <c r="S333" s="175"/>
      <c r="T333" s="176"/>
      <c r="AT333" s="170" t="s">
        <v>187</v>
      </c>
      <c r="AU333" s="170" t="s">
        <v>83</v>
      </c>
      <c r="AV333" s="12" t="s">
        <v>83</v>
      </c>
      <c r="AW333" s="12" t="s">
        <v>34</v>
      </c>
      <c r="AX333" s="12" t="s">
        <v>74</v>
      </c>
      <c r="AY333" s="170" t="s">
        <v>117</v>
      </c>
    </row>
    <row r="334" spans="2:51" s="13" customFormat="1" ht="11.25">
      <c r="B334" s="177"/>
      <c r="D334" s="169" t="s">
        <v>187</v>
      </c>
      <c r="E334" s="178" t="s">
        <v>3</v>
      </c>
      <c r="F334" s="179" t="s">
        <v>209</v>
      </c>
      <c r="H334" s="178" t="s">
        <v>3</v>
      </c>
      <c r="I334" s="180"/>
      <c r="L334" s="177"/>
      <c r="M334" s="181"/>
      <c r="N334" s="182"/>
      <c r="O334" s="182"/>
      <c r="P334" s="182"/>
      <c r="Q334" s="182"/>
      <c r="R334" s="182"/>
      <c r="S334" s="182"/>
      <c r="T334" s="183"/>
      <c r="AT334" s="178" t="s">
        <v>187</v>
      </c>
      <c r="AU334" s="178" t="s">
        <v>83</v>
      </c>
      <c r="AV334" s="13" t="s">
        <v>81</v>
      </c>
      <c r="AW334" s="13" t="s">
        <v>34</v>
      </c>
      <c r="AX334" s="13" t="s">
        <v>74</v>
      </c>
      <c r="AY334" s="178" t="s">
        <v>117</v>
      </c>
    </row>
    <row r="335" spans="2:51" s="12" customFormat="1" ht="11.25">
      <c r="B335" s="168"/>
      <c r="D335" s="169" t="s">
        <v>187</v>
      </c>
      <c r="E335" s="170" t="s">
        <v>3</v>
      </c>
      <c r="F335" s="171" t="s">
        <v>210</v>
      </c>
      <c r="H335" s="172">
        <v>12.516</v>
      </c>
      <c r="I335" s="173"/>
      <c r="L335" s="168"/>
      <c r="M335" s="174"/>
      <c r="N335" s="175"/>
      <c r="O335" s="175"/>
      <c r="P335" s="175"/>
      <c r="Q335" s="175"/>
      <c r="R335" s="175"/>
      <c r="S335" s="175"/>
      <c r="T335" s="176"/>
      <c r="AT335" s="170" t="s">
        <v>187</v>
      </c>
      <c r="AU335" s="170" t="s">
        <v>83</v>
      </c>
      <c r="AV335" s="12" t="s">
        <v>83</v>
      </c>
      <c r="AW335" s="12" t="s">
        <v>34</v>
      </c>
      <c r="AX335" s="12" t="s">
        <v>74</v>
      </c>
      <c r="AY335" s="170" t="s">
        <v>117</v>
      </c>
    </row>
    <row r="336" spans="2:51" s="14" customFormat="1" ht="11.25">
      <c r="B336" s="184"/>
      <c r="D336" s="169" t="s">
        <v>187</v>
      </c>
      <c r="E336" s="185" t="s">
        <v>3</v>
      </c>
      <c r="F336" s="186" t="s">
        <v>211</v>
      </c>
      <c r="H336" s="187">
        <v>179.49799999999999</v>
      </c>
      <c r="I336" s="188"/>
      <c r="L336" s="184"/>
      <c r="M336" s="189"/>
      <c r="N336" s="190"/>
      <c r="O336" s="190"/>
      <c r="P336" s="190"/>
      <c r="Q336" s="190"/>
      <c r="R336" s="190"/>
      <c r="S336" s="190"/>
      <c r="T336" s="191"/>
      <c r="AT336" s="185" t="s">
        <v>187</v>
      </c>
      <c r="AU336" s="185" t="s">
        <v>83</v>
      </c>
      <c r="AV336" s="14" t="s">
        <v>181</v>
      </c>
      <c r="AW336" s="14" t="s">
        <v>34</v>
      </c>
      <c r="AX336" s="14" t="s">
        <v>81</v>
      </c>
      <c r="AY336" s="185" t="s">
        <v>117</v>
      </c>
    </row>
    <row r="337" spans="2:65" s="1" customFormat="1" ht="21.75" customHeight="1">
      <c r="B337" s="148"/>
      <c r="C337" s="149" t="s">
        <v>386</v>
      </c>
      <c r="D337" s="149" t="s">
        <v>120</v>
      </c>
      <c r="E337" s="150" t="s">
        <v>387</v>
      </c>
      <c r="F337" s="151" t="s">
        <v>388</v>
      </c>
      <c r="G337" s="152" t="s">
        <v>180</v>
      </c>
      <c r="H337" s="153">
        <v>1891.838</v>
      </c>
      <c r="I337" s="154"/>
      <c r="J337" s="155">
        <f>ROUND(I337*H337,2)</f>
        <v>0</v>
      </c>
      <c r="K337" s="151" t="s">
        <v>131</v>
      </c>
      <c r="L337" s="32"/>
      <c r="M337" s="156" t="s">
        <v>3</v>
      </c>
      <c r="N337" s="157" t="s">
        <v>45</v>
      </c>
      <c r="O337" s="51"/>
      <c r="P337" s="158">
        <f>O337*H337</f>
        <v>0</v>
      </c>
      <c r="Q337" s="158">
        <v>1.332E-2</v>
      </c>
      <c r="R337" s="158">
        <f>Q337*H337</f>
        <v>25.199282159999999</v>
      </c>
      <c r="S337" s="158">
        <v>0</v>
      </c>
      <c r="T337" s="159">
        <f>S337*H337</f>
        <v>0</v>
      </c>
      <c r="AR337" s="18" t="s">
        <v>181</v>
      </c>
      <c r="AT337" s="18" t="s">
        <v>120</v>
      </c>
      <c r="AU337" s="18" t="s">
        <v>83</v>
      </c>
      <c r="AY337" s="18" t="s">
        <v>117</v>
      </c>
      <c r="BE337" s="160">
        <f>IF(N337="základní",J337,0)</f>
        <v>0</v>
      </c>
      <c r="BF337" s="160">
        <f>IF(N337="snížená",J337,0)</f>
        <v>0</v>
      </c>
      <c r="BG337" s="160">
        <f>IF(N337="zákl. přenesená",J337,0)</f>
        <v>0</v>
      </c>
      <c r="BH337" s="160">
        <f>IF(N337="sníž. přenesená",J337,0)</f>
        <v>0</v>
      </c>
      <c r="BI337" s="160">
        <f>IF(N337="nulová",J337,0)</f>
        <v>0</v>
      </c>
      <c r="BJ337" s="18" t="s">
        <v>81</v>
      </c>
      <c r="BK337" s="160">
        <f>ROUND(I337*H337,2)</f>
        <v>0</v>
      </c>
      <c r="BL337" s="18" t="s">
        <v>181</v>
      </c>
      <c r="BM337" s="18" t="s">
        <v>389</v>
      </c>
    </row>
    <row r="338" spans="2:65" s="12" customFormat="1" ht="11.25">
      <c r="B338" s="168"/>
      <c r="D338" s="169" t="s">
        <v>187</v>
      </c>
      <c r="E338" s="170" t="s">
        <v>3</v>
      </c>
      <c r="F338" s="171" t="s">
        <v>241</v>
      </c>
      <c r="H338" s="172">
        <v>386.18599999999998</v>
      </c>
      <c r="I338" s="173"/>
      <c r="L338" s="168"/>
      <c r="M338" s="174"/>
      <c r="N338" s="175"/>
      <c r="O338" s="175"/>
      <c r="P338" s="175"/>
      <c r="Q338" s="175"/>
      <c r="R338" s="175"/>
      <c r="S338" s="175"/>
      <c r="T338" s="176"/>
      <c r="AT338" s="170" t="s">
        <v>187</v>
      </c>
      <c r="AU338" s="170" t="s">
        <v>83</v>
      </c>
      <c r="AV338" s="12" t="s">
        <v>83</v>
      </c>
      <c r="AW338" s="12" t="s">
        <v>34</v>
      </c>
      <c r="AX338" s="12" t="s">
        <v>74</v>
      </c>
      <c r="AY338" s="170" t="s">
        <v>117</v>
      </c>
    </row>
    <row r="339" spans="2:65" s="12" customFormat="1" ht="11.25">
      <c r="B339" s="168"/>
      <c r="D339" s="169" t="s">
        <v>187</v>
      </c>
      <c r="E339" s="170" t="s">
        <v>3</v>
      </c>
      <c r="F339" s="171" t="s">
        <v>242</v>
      </c>
      <c r="H339" s="172">
        <v>89.57</v>
      </c>
      <c r="I339" s="173"/>
      <c r="L339" s="168"/>
      <c r="M339" s="174"/>
      <c r="N339" s="175"/>
      <c r="O339" s="175"/>
      <c r="P339" s="175"/>
      <c r="Q339" s="175"/>
      <c r="R339" s="175"/>
      <c r="S339" s="175"/>
      <c r="T339" s="176"/>
      <c r="AT339" s="170" t="s">
        <v>187</v>
      </c>
      <c r="AU339" s="170" t="s">
        <v>83</v>
      </c>
      <c r="AV339" s="12" t="s">
        <v>83</v>
      </c>
      <c r="AW339" s="12" t="s">
        <v>34</v>
      </c>
      <c r="AX339" s="12" t="s">
        <v>74</v>
      </c>
      <c r="AY339" s="170" t="s">
        <v>117</v>
      </c>
    </row>
    <row r="340" spans="2:65" s="12" customFormat="1" ht="11.25">
      <c r="B340" s="168"/>
      <c r="D340" s="169" t="s">
        <v>187</v>
      </c>
      <c r="E340" s="170" t="s">
        <v>3</v>
      </c>
      <c r="F340" s="171" t="s">
        <v>243</v>
      </c>
      <c r="H340" s="172">
        <v>227.09800000000001</v>
      </c>
      <c r="I340" s="173"/>
      <c r="L340" s="168"/>
      <c r="M340" s="174"/>
      <c r="N340" s="175"/>
      <c r="O340" s="175"/>
      <c r="P340" s="175"/>
      <c r="Q340" s="175"/>
      <c r="R340" s="175"/>
      <c r="S340" s="175"/>
      <c r="T340" s="176"/>
      <c r="AT340" s="170" t="s">
        <v>187</v>
      </c>
      <c r="AU340" s="170" t="s">
        <v>83</v>
      </c>
      <c r="AV340" s="12" t="s">
        <v>83</v>
      </c>
      <c r="AW340" s="12" t="s">
        <v>34</v>
      </c>
      <c r="AX340" s="12" t="s">
        <v>74</v>
      </c>
      <c r="AY340" s="170" t="s">
        <v>117</v>
      </c>
    </row>
    <row r="341" spans="2:65" s="12" customFormat="1" ht="11.25">
      <c r="B341" s="168"/>
      <c r="D341" s="169" t="s">
        <v>187</v>
      </c>
      <c r="E341" s="170" t="s">
        <v>3</v>
      </c>
      <c r="F341" s="171" t="s">
        <v>244</v>
      </c>
      <c r="H341" s="172">
        <v>29.431999999999999</v>
      </c>
      <c r="I341" s="173"/>
      <c r="L341" s="168"/>
      <c r="M341" s="174"/>
      <c r="N341" s="175"/>
      <c r="O341" s="175"/>
      <c r="P341" s="175"/>
      <c r="Q341" s="175"/>
      <c r="R341" s="175"/>
      <c r="S341" s="175"/>
      <c r="T341" s="176"/>
      <c r="AT341" s="170" t="s">
        <v>187</v>
      </c>
      <c r="AU341" s="170" t="s">
        <v>83</v>
      </c>
      <c r="AV341" s="12" t="s">
        <v>83</v>
      </c>
      <c r="AW341" s="12" t="s">
        <v>34</v>
      </c>
      <c r="AX341" s="12" t="s">
        <v>74</v>
      </c>
      <c r="AY341" s="170" t="s">
        <v>117</v>
      </c>
    </row>
    <row r="342" spans="2:65" s="12" customFormat="1" ht="11.25">
      <c r="B342" s="168"/>
      <c r="D342" s="169" t="s">
        <v>187</v>
      </c>
      <c r="E342" s="170" t="s">
        <v>3</v>
      </c>
      <c r="F342" s="171" t="s">
        <v>245</v>
      </c>
      <c r="H342" s="172">
        <v>105.523</v>
      </c>
      <c r="I342" s="173"/>
      <c r="L342" s="168"/>
      <c r="M342" s="174"/>
      <c r="N342" s="175"/>
      <c r="O342" s="175"/>
      <c r="P342" s="175"/>
      <c r="Q342" s="175"/>
      <c r="R342" s="175"/>
      <c r="S342" s="175"/>
      <c r="T342" s="176"/>
      <c r="AT342" s="170" t="s">
        <v>187</v>
      </c>
      <c r="AU342" s="170" t="s">
        <v>83</v>
      </c>
      <c r="AV342" s="12" t="s">
        <v>83</v>
      </c>
      <c r="AW342" s="12" t="s">
        <v>34</v>
      </c>
      <c r="AX342" s="12" t="s">
        <v>74</v>
      </c>
      <c r="AY342" s="170" t="s">
        <v>117</v>
      </c>
    </row>
    <row r="343" spans="2:65" s="12" customFormat="1" ht="11.25">
      <c r="B343" s="168"/>
      <c r="D343" s="169" t="s">
        <v>187</v>
      </c>
      <c r="E343" s="170" t="s">
        <v>3</v>
      </c>
      <c r="F343" s="171" t="s">
        <v>246</v>
      </c>
      <c r="H343" s="172">
        <v>8.7230000000000008</v>
      </c>
      <c r="I343" s="173"/>
      <c r="L343" s="168"/>
      <c r="M343" s="174"/>
      <c r="N343" s="175"/>
      <c r="O343" s="175"/>
      <c r="P343" s="175"/>
      <c r="Q343" s="175"/>
      <c r="R343" s="175"/>
      <c r="S343" s="175"/>
      <c r="T343" s="176"/>
      <c r="AT343" s="170" t="s">
        <v>187</v>
      </c>
      <c r="AU343" s="170" t="s">
        <v>83</v>
      </c>
      <c r="AV343" s="12" t="s">
        <v>83</v>
      </c>
      <c r="AW343" s="12" t="s">
        <v>34</v>
      </c>
      <c r="AX343" s="12" t="s">
        <v>74</v>
      </c>
      <c r="AY343" s="170" t="s">
        <v>117</v>
      </c>
    </row>
    <row r="344" spans="2:65" s="12" customFormat="1" ht="11.25">
      <c r="B344" s="168"/>
      <c r="D344" s="169" t="s">
        <v>187</v>
      </c>
      <c r="E344" s="170" t="s">
        <v>3</v>
      </c>
      <c r="F344" s="171" t="s">
        <v>390</v>
      </c>
      <c r="H344" s="172">
        <v>-63.012</v>
      </c>
      <c r="I344" s="173"/>
      <c r="L344" s="168"/>
      <c r="M344" s="174"/>
      <c r="N344" s="175"/>
      <c r="O344" s="175"/>
      <c r="P344" s="175"/>
      <c r="Q344" s="175"/>
      <c r="R344" s="175"/>
      <c r="S344" s="175"/>
      <c r="T344" s="176"/>
      <c r="AT344" s="170" t="s">
        <v>187</v>
      </c>
      <c r="AU344" s="170" t="s">
        <v>83</v>
      </c>
      <c r="AV344" s="12" t="s">
        <v>83</v>
      </c>
      <c r="AW344" s="12" t="s">
        <v>34</v>
      </c>
      <c r="AX344" s="12" t="s">
        <v>74</v>
      </c>
      <c r="AY344" s="170" t="s">
        <v>117</v>
      </c>
    </row>
    <row r="345" spans="2:65" s="12" customFormat="1" ht="11.25">
      <c r="B345" s="168"/>
      <c r="D345" s="169" t="s">
        <v>187</v>
      </c>
      <c r="E345" s="170" t="s">
        <v>3</v>
      </c>
      <c r="F345" s="171" t="s">
        <v>391</v>
      </c>
      <c r="H345" s="172">
        <v>-42.911999999999999</v>
      </c>
      <c r="I345" s="173"/>
      <c r="L345" s="168"/>
      <c r="M345" s="174"/>
      <c r="N345" s="175"/>
      <c r="O345" s="175"/>
      <c r="P345" s="175"/>
      <c r="Q345" s="175"/>
      <c r="R345" s="175"/>
      <c r="S345" s="175"/>
      <c r="T345" s="176"/>
      <c r="AT345" s="170" t="s">
        <v>187</v>
      </c>
      <c r="AU345" s="170" t="s">
        <v>83</v>
      </c>
      <c r="AV345" s="12" t="s">
        <v>83</v>
      </c>
      <c r="AW345" s="12" t="s">
        <v>34</v>
      </c>
      <c r="AX345" s="12" t="s">
        <v>74</v>
      </c>
      <c r="AY345" s="170" t="s">
        <v>117</v>
      </c>
    </row>
    <row r="346" spans="2:65" s="12" customFormat="1" ht="11.25">
      <c r="B346" s="168"/>
      <c r="D346" s="169" t="s">
        <v>187</v>
      </c>
      <c r="E346" s="170" t="s">
        <v>3</v>
      </c>
      <c r="F346" s="171" t="s">
        <v>392</v>
      </c>
      <c r="H346" s="172">
        <v>-39.335999999999999</v>
      </c>
      <c r="I346" s="173"/>
      <c r="L346" s="168"/>
      <c r="M346" s="174"/>
      <c r="N346" s="175"/>
      <c r="O346" s="175"/>
      <c r="P346" s="175"/>
      <c r="Q346" s="175"/>
      <c r="R346" s="175"/>
      <c r="S346" s="175"/>
      <c r="T346" s="176"/>
      <c r="AT346" s="170" t="s">
        <v>187</v>
      </c>
      <c r="AU346" s="170" t="s">
        <v>83</v>
      </c>
      <c r="AV346" s="12" t="s">
        <v>83</v>
      </c>
      <c r="AW346" s="12" t="s">
        <v>34</v>
      </c>
      <c r="AX346" s="12" t="s">
        <v>74</v>
      </c>
      <c r="AY346" s="170" t="s">
        <v>117</v>
      </c>
    </row>
    <row r="347" spans="2:65" s="12" customFormat="1" ht="11.25">
      <c r="B347" s="168"/>
      <c r="D347" s="169" t="s">
        <v>187</v>
      </c>
      <c r="E347" s="170" t="s">
        <v>3</v>
      </c>
      <c r="F347" s="171" t="s">
        <v>393</v>
      </c>
      <c r="H347" s="172">
        <v>-4.83</v>
      </c>
      <c r="I347" s="173"/>
      <c r="L347" s="168"/>
      <c r="M347" s="174"/>
      <c r="N347" s="175"/>
      <c r="O347" s="175"/>
      <c r="P347" s="175"/>
      <c r="Q347" s="175"/>
      <c r="R347" s="175"/>
      <c r="S347" s="175"/>
      <c r="T347" s="176"/>
      <c r="AT347" s="170" t="s">
        <v>187</v>
      </c>
      <c r="AU347" s="170" t="s">
        <v>83</v>
      </c>
      <c r="AV347" s="12" t="s">
        <v>83</v>
      </c>
      <c r="AW347" s="12" t="s">
        <v>34</v>
      </c>
      <c r="AX347" s="12" t="s">
        <v>74</v>
      </c>
      <c r="AY347" s="170" t="s">
        <v>117</v>
      </c>
    </row>
    <row r="348" spans="2:65" s="12" customFormat="1" ht="11.25">
      <c r="B348" s="168"/>
      <c r="D348" s="169" t="s">
        <v>187</v>
      </c>
      <c r="E348" s="170" t="s">
        <v>3</v>
      </c>
      <c r="F348" s="171" t="s">
        <v>251</v>
      </c>
      <c r="H348" s="172">
        <v>-4.9880000000000004</v>
      </c>
      <c r="I348" s="173"/>
      <c r="L348" s="168"/>
      <c r="M348" s="174"/>
      <c r="N348" s="175"/>
      <c r="O348" s="175"/>
      <c r="P348" s="175"/>
      <c r="Q348" s="175"/>
      <c r="R348" s="175"/>
      <c r="S348" s="175"/>
      <c r="T348" s="176"/>
      <c r="AT348" s="170" t="s">
        <v>187</v>
      </c>
      <c r="AU348" s="170" t="s">
        <v>83</v>
      </c>
      <c r="AV348" s="12" t="s">
        <v>83</v>
      </c>
      <c r="AW348" s="12" t="s">
        <v>34</v>
      </c>
      <c r="AX348" s="12" t="s">
        <v>74</v>
      </c>
      <c r="AY348" s="170" t="s">
        <v>117</v>
      </c>
    </row>
    <row r="349" spans="2:65" s="12" customFormat="1" ht="11.25">
      <c r="B349" s="168"/>
      <c r="D349" s="169" t="s">
        <v>187</v>
      </c>
      <c r="E349" s="170" t="s">
        <v>3</v>
      </c>
      <c r="F349" s="171" t="s">
        <v>252</v>
      </c>
      <c r="H349" s="172">
        <v>-1.86</v>
      </c>
      <c r="I349" s="173"/>
      <c r="L349" s="168"/>
      <c r="M349" s="174"/>
      <c r="N349" s="175"/>
      <c r="O349" s="175"/>
      <c r="P349" s="175"/>
      <c r="Q349" s="175"/>
      <c r="R349" s="175"/>
      <c r="S349" s="175"/>
      <c r="T349" s="176"/>
      <c r="AT349" s="170" t="s">
        <v>187</v>
      </c>
      <c r="AU349" s="170" t="s">
        <v>83</v>
      </c>
      <c r="AV349" s="12" t="s">
        <v>83</v>
      </c>
      <c r="AW349" s="12" t="s">
        <v>34</v>
      </c>
      <c r="AX349" s="12" t="s">
        <v>74</v>
      </c>
      <c r="AY349" s="170" t="s">
        <v>117</v>
      </c>
    </row>
    <row r="350" spans="2:65" s="12" customFormat="1" ht="11.25">
      <c r="B350" s="168"/>
      <c r="D350" s="169" t="s">
        <v>187</v>
      </c>
      <c r="E350" s="170" t="s">
        <v>3</v>
      </c>
      <c r="F350" s="171" t="s">
        <v>253</v>
      </c>
      <c r="H350" s="172">
        <v>-20.646000000000001</v>
      </c>
      <c r="I350" s="173"/>
      <c r="L350" s="168"/>
      <c r="M350" s="174"/>
      <c r="N350" s="175"/>
      <c r="O350" s="175"/>
      <c r="P350" s="175"/>
      <c r="Q350" s="175"/>
      <c r="R350" s="175"/>
      <c r="S350" s="175"/>
      <c r="T350" s="176"/>
      <c r="AT350" s="170" t="s">
        <v>187</v>
      </c>
      <c r="AU350" s="170" t="s">
        <v>83</v>
      </c>
      <c r="AV350" s="12" t="s">
        <v>83</v>
      </c>
      <c r="AW350" s="12" t="s">
        <v>34</v>
      </c>
      <c r="AX350" s="12" t="s">
        <v>74</v>
      </c>
      <c r="AY350" s="170" t="s">
        <v>117</v>
      </c>
    </row>
    <row r="351" spans="2:65" s="12" customFormat="1" ht="11.25">
      <c r="B351" s="168"/>
      <c r="D351" s="169" t="s">
        <v>187</v>
      </c>
      <c r="E351" s="170" t="s">
        <v>3</v>
      </c>
      <c r="F351" s="171" t="s">
        <v>254</v>
      </c>
      <c r="H351" s="172">
        <v>-1.08</v>
      </c>
      <c r="I351" s="173"/>
      <c r="L351" s="168"/>
      <c r="M351" s="174"/>
      <c r="N351" s="175"/>
      <c r="O351" s="175"/>
      <c r="P351" s="175"/>
      <c r="Q351" s="175"/>
      <c r="R351" s="175"/>
      <c r="S351" s="175"/>
      <c r="T351" s="176"/>
      <c r="AT351" s="170" t="s">
        <v>187</v>
      </c>
      <c r="AU351" s="170" t="s">
        <v>83</v>
      </c>
      <c r="AV351" s="12" t="s">
        <v>83</v>
      </c>
      <c r="AW351" s="12" t="s">
        <v>34</v>
      </c>
      <c r="AX351" s="12" t="s">
        <v>74</v>
      </c>
      <c r="AY351" s="170" t="s">
        <v>117</v>
      </c>
    </row>
    <row r="352" spans="2:65" s="12" customFormat="1" ht="11.25">
      <c r="B352" s="168"/>
      <c r="D352" s="169" t="s">
        <v>187</v>
      </c>
      <c r="E352" s="170" t="s">
        <v>3</v>
      </c>
      <c r="F352" s="171" t="s">
        <v>255</v>
      </c>
      <c r="H352" s="172">
        <v>-2.5670000000000002</v>
      </c>
      <c r="I352" s="173"/>
      <c r="L352" s="168"/>
      <c r="M352" s="174"/>
      <c r="N352" s="175"/>
      <c r="O352" s="175"/>
      <c r="P352" s="175"/>
      <c r="Q352" s="175"/>
      <c r="R352" s="175"/>
      <c r="S352" s="175"/>
      <c r="T352" s="176"/>
      <c r="AT352" s="170" t="s">
        <v>187</v>
      </c>
      <c r="AU352" s="170" t="s">
        <v>83</v>
      </c>
      <c r="AV352" s="12" t="s">
        <v>83</v>
      </c>
      <c r="AW352" s="12" t="s">
        <v>34</v>
      </c>
      <c r="AX352" s="12" t="s">
        <v>74</v>
      </c>
      <c r="AY352" s="170" t="s">
        <v>117</v>
      </c>
    </row>
    <row r="353" spans="2:51" s="12" customFormat="1" ht="11.25">
      <c r="B353" s="168"/>
      <c r="D353" s="169" t="s">
        <v>187</v>
      </c>
      <c r="E353" s="170" t="s">
        <v>3</v>
      </c>
      <c r="F353" s="171" t="s">
        <v>256</v>
      </c>
      <c r="H353" s="172">
        <v>-2.7410000000000001</v>
      </c>
      <c r="I353" s="173"/>
      <c r="L353" s="168"/>
      <c r="M353" s="174"/>
      <c r="N353" s="175"/>
      <c r="O353" s="175"/>
      <c r="P353" s="175"/>
      <c r="Q353" s="175"/>
      <c r="R353" s="175"/>
      <c r="S353" s="175"/>
      <c r="T353" s="176"/>
      <c r="AT353" s="170" t="s">
        <v>187</v>
      </c>
      <c r="AU353" s="170" t="s">
        <v>83</v>
      </c>
      <c r="AV353" s="12" t="s">
        <v>83</v>
      </c>
      <c r="AW353" s="12" t="s">
        <v>34</v>
      </c>
      <c r="AX353" s="12" t="s">
        <v>74</v>
      </c>
      <c r="AY353" s="170" t="s">
        <v>117</v>
      </c>
    </row>
    <row r="354" spans="2:51" s="12" customFormat="1" ht="11.25">
      <c r="B354" s="168"/>
      <c r="D354" s="169" t="s">
        <v>187</v>
      </c>
      <c r="E354" s="170" t="s">
        <v>3</v>
      </c>
      <c r="F354" s="171" t="s">
        <v>257</v>
      </c>
      <c r="H354" s="172">
        <v>-8.76</v>
      </c>
      <c r="I354" s="173"/>
      <c r="L354" s="168"/>
      <c r="M354" s="174"/>
      <c r="N354" s="175"/>
      <c r="O354" s="175"/>
      <c r="P354" s="175"/>
      <c r="Q354" s="175"/>
      <c r="R354" s="175"/>
      <c r="S354" s="175"/>
      <c r="T354" s="176"/>
      <c r="AT354" s="170" t="s">
        <v>187</v>
      </c>
      <c r="AU354" s="170" t="s">
        <v>83</v>
      </c>
      <c r="AV354" s="12" t="s">
        <v>83</v>
      </c>
      <c r="AW354" s="12" t="s">
        <v>34</v>
      </c>
      <c r="AX354" s="12" t="s">
        <v>74</v>
      </c>
      <c r="AY354" s="170" t="s">
        <v>117</v>
      </c>
    </row>
    <row r="355" spans="2:51" s="12" customFormat="1" ht="11.25">
      <c r="B355" s="168"/>
      <c r="D355" s="169" t="s">
        <v>187</v>
      </c>
      <c r="E355" s="170" t="s">
        <v>3</v>
      </c>
      <c r="F355" s="171" t="s">
        <v>258</v>
      </c>
      <c r="H355" s="172">
        <v>-5.4</v>
      </c>
      <c r="I355" s="173"/>
      <c r="L355" s="168"/>
      <c r="M355" s="174"/>
      <c r="N355" s="175"/>
      <c r="O355" s="175"/>
      <c r="P355" s="175"/>
      <c r="Q355" s="175"/>
      <c r="R355" s="175"/>
      <c r="S355" s="175"/>
      <c r="T355" s="176"/>
      <c r="AT355" s="170" t="s">
        <v>187</v>
      </c>
      <c r="AU355" s="170" t="s">
        <v>83</v>
      </c>
      <c r="AV355" s="12" t="s">
        <v>83</v>
      </c>
      <c r="AW355" s="12" t="s">
        <v>34</v>
      </c>
      <c r="AX355" s="12" t="s">
        <v>74</v>
      </c>
      <c r="AY355" s="170" t="s">
        <v>117</v>
      </c>
    </row>
    <row r="356" spans="2:51" s="12" customFormat="1" ht="11.25">
      <c r="B356" s="168"/>
      <c r="D356" s="169" t="s">
        <v>187</v>
      </c>
      <c r="E356" s="170" t="s">
        <v>3</v>
      </c>
      <c r="F356" s="171" t="s">
        <v>259</v>
      </c>
      <c r="H356" s="172">
        <v>-0.93</v>
      </c>
      <c r="I356" s="173"/>
      <c r="L356" s="168"/>
      <c r="M356" s="174"/>
      <c r="N356" s="175"/>
      <c r="O356" s="175"/>
      <c r="P356" s="175"/>
      <c r="Q356" s="175"/>
      <c r="R356" s="175"/>
      <c r="S356" s="175"/>
      <c r="T356" s="176"/>
      <c r="AT356" s="170" t="s">
        <v>187</v>
      </c>
      <c r="AU356" s="170" t="s">
        <v>83</v>
      </c>
      <c r="AV356" s="12" t="s">
        <v>83</v>
      </c>
      <c r="AW356" s="12" t="s">
        <v>34</v>
      </c>
      <c r="AX356" s="12" t="s">
        <v>74</v>
      </c>
      <c r="AY356" s="170" t="s">
        <v>117</v>
      </c>
    </row>
    <row r="357" spans="2:51" s="12" customFormat="1" ht="11.25">
      <c r="B357" s="168"/>
      <c r="D357" s="169" t="s">
        <v>187</v>
      </c>
      <c r="E357" s="170" t="s">
        <v>3</v>
      </c>
      <c r="F357" s="171" t="s">
        <v>260</v>
      </c>
      <c r="H357" s="172">
        <v>-1.24</v>
      </c>
      <c r="I357" s="173"/>
      <c r="L357" s="168"/>
      <c r="M357" s="174"/>
      <c r="N357" s="175"/>
      <c r="O357" s="175"/>
      <c r="P357" s="175"/>
      <c r="Q357" s="175"/>
      <c r="R357" s="175"/>
      <c r="S357" s="175"/>
      <c r="T357" s="176"/>
      <c r="AT357" s="170" t="s">
        <v>187</v>
      </c>
      <c r="AU357" s="170" t="s">
        <v>83</v>
      </c>
      <c r="AV357" s="12" t="s">
        <v>83</v>
      </c>
      <c r="AW357" s="12" t="s">
        <v>34</v>
      </c>
      <c r="AX357" s="12" t="s">
        <v>74</v>
      </c>
      <c r="AY357" s="170" t="s">
        <v>117</v>
      </c>
    </row>
    <row r="358" spans="2:51" s="13" customFormat="1" ht="11.25">
      <c r="B358" s="177"/>
      <c r="D358" s="169" t="s">
        <v>187</v>
      </c>
      <c r="E358" s="178" t="s">
        <v>3</v>
      </c>
      <c r="F358" s="179" t="s">
        <v>206</v>
      </c>
      <c r="H358" s="178" t="s">
        <v>3</v>
      </c>
      <c r="I358" s="180"/>
      <c r="L358" s="177"/>
      <c r="M358" s="181"/>
      <c r="N358" s="182"/>
      <c r="O358" s="182"/>
      <c r="P358" s="182"/>
      <c r="Q358" s="182"/>
      <c r="R358" s="182"/>
      <c r="S358" s="182"/>
      <c r="T358" s="183"/>
      <c r="AT358" s="178" t="s">
        <v>187</v>
      </c>
      <c r="AU358" s="178" t="s">
        <v>83</v>
      </c>
      <c r="AV358" s="13" t="s">
        <v>81</v>
      </c>
      <c r="AW358" s="13" t="s">
        <v>34</v>
      </c>
      <c r="AX358" s="13" t="s">
        <v>74</v>
      </c>
      <c r="AY358" s="178" t="s">
        <v>117</v>
      </c>
    </row>
    <row r="359" spans="2:51" s="12" customFormat="1" ht="11.25">
      <c r="B359" s="168"/>
      <c r="D359" s="169" t="s">
        <v>187</v>
      </c>
      <c r="E359" s="170" t="s">
        <v>3</v>
      </c>
      <c r="F359" s="171" t="s">
        <v>245</v>
      </c>
      <c r="H359" s="172">
        <v>105.523</v>
      </c>
      <c r="I359" s="173"/>
      <c r="L359" s="168"/>
      <c r="M359" s="174"/>
      <c r="N359" s="175"/>
      <c r="O359" s="175"/>
      <c r="P359" s="175"/>
      <c r="Q359" s="175"/>
      <c r="R359" s="175"/>
      <c r="S359" s="175"/>
      <c r="T359" s="176"/>
      <c r="AT359" s="170" t="s">
        <v>187</v>
      </c>
      <c r="AU359" s="170" t="s">
        <v>83</v>
      </c>
      <c r="AV359" s="12" t="s">
        <v>83</v>
      </c>
      <c r="AW359" s="12" t="s">
        <v>34</v>
      </c>
      <c r="AX359" s="12" t="s">
        <v>74</v>
      </c>
      <c r="AY359" s="170" t="s">
        <v>117</v>
      </c>
    </row>
    <row r="360" spans="2:51" s="12" customFormat="1" ht="11.25">
      <c r="B360" s="168"/>
      <c r="D360" s="169" t="s">
        <v>187</v>
      </c>
      <c r="E360" s="170" t="s">
        <v>3</v>
      </c>
      <c r="F360" s="171" t="s">
        <v>261</v>
      </c>
      <c r="H360" s="172">
        <v>8.8510000000000009</v>
      </c>
      <c r="I360" s="173"/>
      <c r="L360" s="168"/>
      <c r="M360" s="174"/>
      <c r="N360" s="175"/>
      <c r="O360" s="175"/>
      <c r="P360" s="175"/>
      <c r="Q360" s="175"/>
      <c r="R360" s="175"/>
      <c r="S360" s="175"/>
      <c r="T360" s="176"/>
      <c r="AT360" s="170" t="s">
        <v>187</v>
      </c>
      <c r="AU360" s="170" t="s">
        <v>83</v>
      </c>
      <c r="AV360" s="12" t="s">
        <v>83</v>
      </c>
      <c r="AW360" s="12" t="s">
        <v>34</v>
      </c>
      <c r="AX360" s="12" t="s">
        <v>74</v>
      </c>
      <c r="AY360" s="170" t="s">
        <v>117</v>
      </c>
    </row>
    <row r="361" spans="2:51" s="12" customFormat="1" ht="11.25">
      <c r="B361" s="168"/>
      <c r="D361" s="169" t="s">
        <v>187</v>
      </c>
      <c r="E361" s="170" t="s">
        <v>3</v>
      </c>
      <c r="F361" s="171" t="s">
        <v>262</v>
      </c>
      <c r="H361" s="172">
        <v>654.81200000000001</v>
      </c>
      <c r="I361" s="173"/>
      <c r="L361" s="168"/>
      <c r="M361" s="174"/>
      <c r="N361" s="175"/>
      <c r="O361" s="175"/>
      <c r="P361" s="175"/>
      <c r="Q361" s="175"/>
      <c r="R361" s="175"/>
      <c r="S361" s="175"/>
      <c r="T361" s="176"/>
      <c r="AT361" s="170" t="s">
        <v>187</v>
      </c>
      <c r="AU361" s="170" t="s">
        <v>83</v>
      </c>
      <c r="AV361" s="12" t="s">
        <v>83</v>
      </c>
      <c r="AW361" s="12" t="s">
        <v>34</v>
      </c>
      <c r="AX361" s="12" t="s">
        <v>74</v>
      </c>
      <c r="AY361" s="170" t="s">
        <v>117</v>
      </c>
    </row>
    <row r="362" spans="2:51" s="12" customFormat="1" ht="11.25">
      <c r="B362" s="168"/>
      <c r="D362" s="169" t="s">
        <v>187</v>
      </c>
      <c r="E362" s="170" t="s">
        <v>3</v>
      </c>
      <c r="F362" s="171" t="s">
        <v>263</v>
      </c>
      <c r="H362" s="172">
        <v>148.35499999999999</v>
      </c>
      <c r="I362" s="173"/>
      <c r="L362" s="168"/>
      <c r="M362" s="174"/>
      <c r="N362" s="175"/>
      <c r="O362" s="175"/>
      <c r="P362" s="175"/>
      <c r="Q362" s="175"/>
      <c r="R362" s="175"/>
      <c r="S362" s="175"/>
      <c r="T362" s="176"/>
      <c r="AT362" s="170" t="s">
        <v>187</v>
      </c>
      <c r="AU362" s="170" t="s">
        <v>83</v>
      </c>
      <c r="AV362" s="12" t="s">
        <v>83</v>
      </c>
      <c r="AW362" s="12" t="s">
        <v>34</v>
      </c>
      <c r="AX362" s="12" t="s">
        <v>74</v>
      </c>
      <c r="AY362" s="170" t="s">
        <v>117</v>
      </c>
    </row>
    <row r="363" spans="2:51" s="12" customFormat="1" ht="11.25">
      <c r="B363" s="168"/>
      <c r="D363" s="169" t="s">
        <v>187</v>
      </c>
      <c r="E363" s="170" t="s">
        <v>3</v>
      </c>
      <c r="F363" s="171" t="s">
        <v>264</v>
      </c>
      <c r="H363" s="172">
        <v>-10.005000000000001</v>
      </c>
      <c r="I363" s="173"/>
      <c r="L363" s="168"/>
      <c r="M363" s="174"/>
      <c r="N363" s="175"/>
      <c r="O363" s="175"/>
      <c r="P363" s="175"/>
      <c r="Q363" s="175"/>
      <c r="R363" s="175"/>
      <c r="S363" s="175"/>
      <c r="T363" s="176"/>
      <c r="AT363" s="170" t="s">
        <v>187</v>
      </c>
      <c r="AU363" s="170" t="s">
        <v>83</v>
      </c>
      <c r="AV363" s="12" t="s">
        <v>83</v>
      </c>
      <c r="AW363" s="12" t="s">
        <v>34</v>
      </c>
      <c r="AX363" s="12" t="s">
        <v>74</v>
      </c>
      <c r="AY363" s="170" t="s">
        <v>117</v>
      </c>
    </row>
    <row r="364" spans="2:51" s="12" customFormat="1" ht="11.25">
      <c r="B364" s="168"/>
      <c r="D364" s="169" t="s">
        <v>187</v>
      </c>
      <c r="E364" s="170" t="s">
        <v>3</v>
      </c>
      <c r="F364" s="171" t="s">
        <v>394</v>
      </c>
      <c r="H364" s="172">
        <v>-23.34</v>
      </c>
      <c r="I364" s="173"/>
      <c r="L364" s="168"/>
      <c r="M364" s="174"/>
      <c r="N364" s="175"/>
      <c r="O364" s="175"/>
      <c r="P364" s="175"/>
      <c r="Q364" s="175"/>
      <c r="R364" s="175"/>
      <c r="S364" s="175"/>
      <c r="T364" s="176"/>
      <c r="AT364" s="170" t="s">
        <v>187</v>
      </c>
      <c r="AU364" s="170" t="s">
        <v>83</v>
      </c>
      <c r="AV364" s="12" t="s">
        <v>83</v>
      </c>
      <c r="AW364" s="12" t="s">
        <v>34</v>
      </c>
      <c r="AX364" s="12" t="s">
        <v>74</v>
      </c>
      <c r="AY364" s="170" t="s">
        <v>117</v>
      </c>
    </row>
    <row r="365" spans="2:51" s="12" customFormat="1" ht="11.25">
      <c r="B365" s="168"/>
      <c r="D365" s="169" t="s">
        <v>187</v>
      </c>
      <c r="E365" s="170" t="s">
        <v>3</v>
      </c>
      <c r="F365" s="171" t="s">
        <v>395</v>
      </c>
      <c r="H365" s="172">
        <v>-126.024</v>
      </c>
      <c r="I365" s="173"/>
      <c r="L365" s="168"/>
      <c r="M365" s="174"/>
      <c r="N365" s="175"/>
      <c r="O365" s="175"/>
      <c r="P365" s="175"/>
      <c r="Q365" s="175"/>
      <c r="R365" s="175"/>
      <c r="S365" s="175"/>
      <c r="T365" s="176"/>
      <c r="AT365" s="170" t="s">
        <v>187</v>
      </c>
      <c r="AU365" s="170" t="s">
        <v>83</v>
      </c>
      <c r="AV365" s="12" t="s">
        <v>83</v>
      </c>
      <c r="AW365" s="12" t="s">
        <v>34</v>
      </c>
      <c r="AX365" s="12" t="s">
        <v>74</v>
      </c>
      <c r="AY365" s="170" t="s">
        <v>117</v>
      </c>
    </row>
    <row r="366" spans="2:51" s="13" customFormat="1" ht="11.25">
      <c r="B366" s="177"/>
      <c r="D366" s="169" t="s">
        <v>187</v>
      </c>
      <c r="E366" s="178" t="s">
        <v>3</v>
      </c>
      <c r="F366" s="179" t="s">
        <v>209</v>
      </c>
      <c r="H366" s="178" t="s">
        <v>3</v>
      </c>
      <c r="I366" s="180"/>
      <c r="L366" s="177"/>
      <c r="M366" s="181"/>
      <c r="N366" s="182"/>
      <c r="O366" s="182"/>
      <c r="P366" s="182"/>
      <c r="Q366" s="182"/>
      <c r="R366" s="182"/>
      <c r="S366" s="182"/>
      <c r="T366" s="183"/>
      <c r="AT366" s="178" t="s">
        <v>187</v>
      </c>
      <c r="AU366" s="178" t="s">
        <v>83</v>
      </c>
      <c r="AV366" s="13" t="s">
        <v>81</v>
      </c>
      <c r="AW366" s="13" t="s">
        <v>34</v>
      </c>
      <c r="AX366" s="13" t="s">
        <v>74</v>
      </c>
      <c r="AY366" s="178" t="s">
        <v>117</v>
      </c>
    </row>
    <row r="367" spans="2:51" s="12" customFormat="1" ht="11.25">
      <c r="B367" s="168"/>
      <c r="D367" s="169" t="s">
        <v>187</v>
      </c>
      <c r="E367" s="170" t="s">
        <v>3</v>
      </c>
      <c r="F367" s="171" t="s">
        <v>267</v>
      </c>
      <c r="H367" s="172">
        <v>280.798</v>
      </c>
      <c r="I367" s="173"/>
      <c r="L367" s="168"/>
      <c r="M367" s="174"/>
      <c r="N367" s="175"/>
      <c r="O367" s="175"/>
      <c r="P367" s="175"/>
      <c r="Q367" s="175"/>
      <c r="R367" s="175"/>
      <c r="S367" s="175"/>
      <c r="T367" s="176"/>
      <c r="AT367" s="170" t="s">
        <v>187</v>
      </c>
      <c r="AU367" s="170" t="s">
        <v>83</v>
      </c>
      <c r="AV367" s="12" t="s">
        <v>83</v>
      </c>
      <c r="AW367" s="12" t="s">
        <v>34</v>
      </c>
      <c r="AX367" s="12" t="s">
        <v>74</v>
      </c>
      <c r="AY367" s="170" t="s">
        <v>117</v>
      </c>
    </row>
    <row r="368" spans="2:51" s="12" customFormat="1" ht="11.25">
      <c r="B368" s="168"/>
      <c r="D368" s="169" t="s">
        <v>187</v>
      </c>
      <c r="E368" s="170" t="s">
        <v>3</v>
      </c>
      <c r="F368" s="171" t="s">
        <v>396</v>
      </c>
      <c r="H368" s="172">
        <v>-50.064</v>
      </c>
      <c r="I368" s="173"/>
      <c r="L368" s="168"/>
      <c r="M368" s="174"/>
      <c r="N368" s="175"/>
      <c r="O368" s="175"/>
      <c r="P368" s="175"/>
      <c r="Q368" s="175"/>
      <c r="R368" s="175"/>
      <c r="S368" s="175"/>
      <c r="T368" s="176"/>
      <c r="AT368" s="170" t="s">
        <v>187</v>
      </c>
      <c r="AU368" s="170" t="s">
        <v>83</v>
      </c>
      <c r="AV368" s="12" t="s">
        <v>83</v>
      </c>
      <c r="AW368" s="12" t="s">
        <v>34</v>
      </c>
      <c r="AX368" s="12" t="s">
        <v>74</v>
      </c>
      <c r="AY368" s="170" t="s">
        <v>117</v>
      </c>
    </row>
    <row r="369" spans="2:65" s="13" customFormat="1" ht="11.25">
      <c r="B369" s="177"/>
      <c r="D369" s="169" t="s">
        <v>187</v>
      </c>
      <c r="E369" s="178" t="s">
        <v>3</v>
      </c>
      <c r="F369" s="179" t="s">
        <v>239</v>
      </c>
      <c r="H369" s="178" t="s">
        <v>3</v>
      </c>
      <c r="I369" s="180"/>
      <c r="L369" s="177"/>
      <c r="M369" s="181"/>
      <c r="N369" s="182"/>
      <c r="O369" s="182"/>
      <c r="P369" s="182"/>
      <c r="Q369" s="182"/>
      <c r="R369" s="182"/>
      <c r="S369" s="182"/>
      <c r="T369" s="183"/>
      <c r="AT369" s="178" t="s">
        <v>187</v>
      </c>
      <c r="AU369" s="178" t="s">
        <v>83</v>
      </c>
      <c r="AV369" s="13" t="s">
        <v>81</v>
      </c>
      <c r="AW369" s="13" t="s">
        <v>34</v>
      </c>
      <c r="AX369" s="13" t="s">
        <v>74</v>
      </c>
      <c r="AY369" s="178" t="s">
        <v>117</v>
      </c>
    </row>
    <row r="370" spans="2:65" s="12" customFormat="1" ht="11.25">
      <c r="B370" s="168"/>
      <c r="D370" s="169" t="s">
        <v>187</v>
      </c>
      <c r="E370" s="170" t="s">
        <v>3</v>
      </c>
      <c r="F370" s="171" t="s">
        <v>269</v>
      </c>
      <c r="H370" s="172">
        <v>288.23899999999998</v>
      </c>
      <c r="I370" s="173"/>
      <c r="L370" s="168"/>
      <c r="M370" s="174"/>
      <c r="N370" s="175"/>
      <c r="O370" s="175"/>
      <c r="P370" s="175"/>
      <c r="Q370" s="175"/>
      <c r="R370" s="175"/>
      <c r="S370" s="175"/>
      <c r="T370" s="176"/>
      <c r="AT370" s="170" t="s">
        <v>187</v>
      </c>
      <c r="AU370" s="170" t="s">
        <v>83</v>
      </c>
      <c r="AV370" s="12" t="s">
        <v>83</v>
      </c>
      <c r="AW370" s="12" t="s">
        <v>34</v>
      </c>
      <c r="AX370" s="12" t="s">
        <v>74</v>
      </c>
      <c r="AY370" s="170" t="s">
        <v>117</v>
      </c>
    </row>
    <row r="371" spans="2:65" s="12" customFormat="1" ht="11.25">
      <c r="B371" s="168"/>
      <c r="D371" s="169" t="s">
        <v>187</v>
      </c>
      <c r="E371" s="170" t="s">
        <v>3</v>
      </c>
      <c r="F371" s="171" t="s">
        <v>270</v>
      </c>
      <c r="H371" s="172">
        <v>-3.3580000000000001</v>
      </c>
      <c r="I371" s="173"/>
      <c r="L371" s="168"/>
      <c r="M371" s="174"/>
      <c r="N371" s="175"/>
      <c r="O371" s="175"/>
      <c r="P371" s="175"/>
      <c r="Q371" s="175"/>
      <c r="R371" s="175"/>
      <c r="S371" s="175"/>
      <c r="T371" s="176"/>
      <c r="AT371" s="170" t="s">
        <v>187</v>
      </c>
      <c r="AU371" s="170" t="s">
        <v>83</v>
      </c>
      <c r="AV371" s="12" t="s">
        <v>83</v>
      </c>
      <c r="AW371" s="12" t="s">
        <v>34</v>
      </c>
      <c r="AX371" s="12" t="s">
        <v>74</v>
      </c>
      <c r="AY371" s="170" t="s">
        <v>117</v>
      </c>
    </row>
    <row r="372" spans="2:65" s="12" customFormat="1" ht="11.25">
      <c r="B372" s="168"/>
      <c r="D372" s="169" t="s">
        <v>187</v>
      </c>
      <c r="E372" s="170" t="s">
        <v>3</v>
      </c>
      <c r="F372" s="171" t="s">
        <v>271</v>
      </c>
      <c r="H372" s="172">
        <v>-20.286000000000001</v>
      </c>
      <c r="I372" s="173"/>
      <c r="L372" s="168"/>
      <c r="M372" s="174"/>
      <c r="N372" s="175"/>
      <c r="O372" s="175"/>
      <c r="P372" s="175"/>
      <c r="Q372" s="175"/>
      <c r="R372" s="175"/>
      <c r="S372" s="175"/>
      <c r="T372" s="176"/>
      <c r="AT372" s="170" t="s">
        <v>187</v>
      </c>
      <c r="AU372" s="170" t="s">
        <v>83</v>
      </c>
      <c r="AV372" s="12" t="s">
        <v>83</v>
      </c>
      <c r="AW372" s="12" t="s">
        <v>34</v>
      </c>
      <c r="AX372" s="12" t="s">
        <v>74</v>
      </c>
      <c r="AY372" s="170" t="s">
        <v>117</v>
      </c>
    </row>
    <row r="373" spans="2:65" s="13" customFormat="1" ht="11.25">
      <c r="B373" s="177"/>
      <c r="D373" s="169" t="s">
        <v>187</v>
      </c>
      <c r="E373" s="178" t="s">
        <v>3</v>
      </c>
      <c r="F373" s="179" t="s">
        <v>272</v>
      </c>
      <c r="H373" s="178" t="s">
        <v>3</v>
      </c>
      <c r="I373" s="180"/>
      <c r="L373" s="177"/>
      <c r="M373" s="181"/>
      <c r="N373" s="182"/>
      <c r="O373" s="182"/>
      <c r="P373" s="182"/>
      <c r="Q373" s="182"/>
      <c r="R373" s="182"/>
      <c r="S373" s="182"/>
      <c r="T373" s="183"/>
      <c r="AT373" s="178" t="s">
        <v>187</v>
      </c>
      <c r="AU373" s="178" t="s">
        <v>83</v>
      </c>
      <c r="AV373" s="13" t="s">
        <v>81</v>
      </c>
      <c r="AW373" s="13" t="s">
        <v>34</v>
      </c>
      <c r="AX373" s="13" t="s">
        <v>74</v>
      </c>
      <c r="AY373" s="178" t="s">
        <v>117</v>
      </c>
    </row>
    <row r="374" spans="2:65" s="12" customFormat="1" ht="11.25">
      <c r="B374" s="168"/>
      <c r="D374" s="169" t="s">
        <v>187</v>
      </c>
      <c r="E374" s="170" t="s">
        <v>3</v>
      </c>
      <c r="F374" s="171" t="s">
        <v>273</v>
      </c>
      <c r="H374" s="172">
        <v>35.761000000000003</v>
      </c>
      <c r="I374" s="173"/>
      <c r="L374" s="168"/>
      <c r="M374" s="174"/>
      <c r="N374" s="175"/>
      <c r="O374" s="175"/>
      <c r="P374" s="175"/>
      <c r="Q374" s="175"/>
      <c r="R374" s="175"/>
      <c r="S374" s="175"/>
      <c r="T374" s="176"/>
      <c r="AT374" s="170" t="s">
        <v>187</v>
      </c>
      <c r="AU374" s="170" t="s">
        <v>83</v>
      </c>
      <c r="AV374" s="12" t="s">
        <v>83</v>
      </c>
      <c r="AW374" s="12" t="s">
        <v>34</v>
      </c>
      <c r="AX374" s="12" t="s">
        <v>74</v>
      </c>
      <c r="AY374" s="170" t="s">
        <v>117</v>
      </c>
    </row>
    <row r="375" spans="2:65" s="13" customFormat="1" ht="11.25">
      <c r="B375" s="177"/>
      <c r="D375" s="169" t="s">
        <v>187</v>
      </c>
      <c r="E375" s="178" t="s">
        <v>3</v>
      </c>
      <c r="F375" s="179" t="s">
        <v>379</v>
      </c>
      <c r="H375" s="178" t="s">
        <v>3</v>
      </c>
      <c r="I375" s="180"/>
      <c r="L375" s="177"/>
      <c r="M375" s="181"/>
      <c r="N375" s="182"/>
      <c r="O375" s="182"/>
      <c r="P375" s="182"/>
      <c r="Q375" s="182"/>
      <c r="R375" s="182"/>
      <c r="S375" s="182"/>
      <c r="T375" s="183"/>
      <c r="AT375" s="178" t="s">
        <v>187</v>
      </c>
      <c r="AU375" s="178" t="s">
        <v>83</v>
      </c>
      <c r="AV375" s="13" t="s">
        <v>81</v>
      </c>
      <c r="AW375" s="13" t="s">
        <v>34</v>
      </c>
      <c r="AX375" s="13" t="s">
        <v>74</v>
      </c>
      <c r="AY375" s="178" t="s">
        <v>117</v>
      </c>
    </row>
    <row r="376" spans="2:65" s="12" customFormat="1" ht="11.25">
      <c r="B376" s="168"/>
      <c r="D376" s="169" t="s">
        <v>187</v>
      </c>
      <c r="E376" s="170" t="s">
        <v>3</v>
      </c>
      <c r="F376" s="171" t="s">
        <v>397</v>
      </c>
      <c r="H376" s="172">
        <v>-43.654000000000003</v>
      </c>
      <c r="I376" s="173"/>
      <c r="L376" s="168"/>
      <c r="M376" s="174"/>
      <c r="N376" s="175"/>
      <c r="O376" s="175"/>
      <c r="P376" s="175"/>
      <c r="Q376" s="175"/>
      <c r="R376" s="175"/>
      <c r="S376" s="175"/>
      <c r="T376" s="176"/>
      <c r="AT376" s="170" t="s">
        <v>187</v>
      </c>
      <c r="AU376" s="170" t="s">
        <v>83</v>
      </c>
      <c r="AV376" s="12" t="s">
        <v>83</v>
      </c>
      <c r="AW376" s="12" t="s">
        <v>34</v>
      </c>
      <c r="AX376" s="12" t="s">
        <v>74</v>
      </c>
      <c r="AY376" s="170" t="s">
        <v>117</v>
      </c>
    </row>
    <row r="377" spans="2:65" s="14" customFormat="1" ht="11.25">
      <c r="B377" s="184"/>
      <c r="D377" s="169" t="s">
        <v>187</v>
      </c>
      <c r="E377" s="185" t="s">
        <v>3</v>
      </c>
      <c r="F377" s="186" t="s">
        <v>211</v>
      </c>
      <c r="H377" s="187">
        <v>1891.838</v>
      </c>
      <c r="I377" s="188"/>
      <c r="L377" s="184"/>
      <c r="M377" s="189"/>
      <c r="N377" s="190"/>
      <c r="O377" s="190"/>
      <c r="P377" s="190"/>
      <c r="Q377" s="190"/>
      <c r="R377" s="190"/>
      <c r="S377" s="190"/>
      <c r="T377" s="191"/>
      <c r="AT377" s="185" t="s">
        <v>187</v>
      </c>
      <c r="AU377" s="185" t="s">
        <v>83</v>
      </c>
      <c r="AV377" s="14" t="s">
        <v>181</v>
      </c>
      <c r="AW377" s="14" t="s">
        <v>34</v>
      </c>
      <c r="AX377" s="14" t="s">
        <v>81</v>
      </c>
      <c r="AY377" s="185" t="s">
        <v>117</v>
      </c>
    </row>
    <row r="378" spans="2:65" s="1" customFormat="1" ht="21.75" customHeight="1">
      <c r="B378" s="148"/>
      <c r="C378" s="149" t="s">
        <v>398</v>
      </c>
      <c r="D378" s="149" t="s">
        <v>120</v>
      </c>
      <c r="E378" s="150" t="s">
        <v>399</v>
      </c>
      <c r="F378" s="151" t="s">
        <v>400</v>
      </c>
      <c r="G378" s="152" t="s">
        <v>180</v>
      </c>
      <c r="H378" s="153">
        <v>155.636</v>
      </c>
      <c r="I378" s="154"/>
      <c r="J378" s="155">
        <f>ROUND(I378*H378,2)</f>
        <v>0</v>
      </c>
      <c r="K378" s="151" t="s">
        <v>131</v>
      </c>
      <c r="L378" s="32"/>
      <c r="M378" s="156" t="s">
        <v>3</v>
      </c>
      <c r="N378" s="157" t="s">
        <v>45</v>
      </c>
      <c r="O378" s="51"/>
      <c r="P378" s="158">
        <f>O378*H378</f>
        <v>0</v>
      </c>
      <c r="Q378" s="158">
        <v>6.28E-3</v>
      </c>
      <c r="R378" s="158">
        <f>Q378*H378</f>
        <v>0.97739407999999994</v>
      </c>
      <c r="S378" s="158">
        <v>0</v>
      </c>
      <c r="T378" s="159">
        <f>S378*H378</f>
        <v>0</v>
      </c>
      <c r="AR378" s="18" t="s">
        <v>181</v>
      </c>
      <c r="AT378" s="18" t="s">
        <v>120</v>
      </c>
      <c r="AU378" s="18" t="s">
        <v>83</v>
      </c>
      <c r="AY378" s="18" t="s">
        <v>117</v>
      </c>
      <c r="BE378" s="160">
        <f>IF(N378="základní",J378,0)</f>
        <v>0</v>
      </c>
      <c r="BF378" s="160">
        <f>IF(N378="snížená",J378,0)</f>
        <v>0</v>
      </c>
      <c r="BG378" s="160">
        <f>IF(N378="zákl. přenesená",J378,0)</f>
        <v>0</v>
      </c>
      <c r="BH378" s="160">
        <f>IF(N378="sníž. přenesená",J378,0)</f>
        <v>0</v>
      </c>
      <c r="BI378" s="160">
        <f>IF(N378="nulová",J378,0)</f>
        <v>0</v>
      </c>
      <c r="BJ378" s="18" t="s">
        <v>81</v>
      </c>
      <c r="BK378" s="160">
        <f>ROUND(I378*H378,2)</f>
        <v>0</v>
      </c>
      <c r="BL378" s="18" t="s">
        <v>181</v>
      </c>
      <c r="BM378" s="18" t="s">
        <v>401</v>
      </c>
    </row>
    <row r="379" spans="2:65" s="12" customFormat="1" ht="11.25">
      <c r="B379" s="168"/>
      <c r="D379" s="169" t="s">
        <v>187</v>
      </c>
      <c r="E379" s="170" t="s">
        <v>3</v>
      </c>
      <c r="F379" s="171" t="s">
        <v>139</v>
      </c>
      <c r="H379" s="172">
        <v>155.636</v>
      </c>
      <c r="I379" s="173"/>
      <c r="L379" s="168"/>
      <c r="M379" s="174"/>
      <c r="N379" s="175"/>
      <c r="O379" s="175"/>
      <c r="P379" s="175"/>
      <c r="Q379" s="175"/>
      <c r="R379" s="175"/>
      <c r="S379" s="175"/>
      <c r="T379" s="176"/>
      <c r="AT379" s="170" t="s">
        <v>187</v>
      </c>
      <c r="AU379" s="170" t="s">
        <v>83</v>
      </c>
      <c r="AV379" s="12" t="s">
        <v>83</v>
      </c>
      <c r="AW379" s="12" t="s">
        <v>34</v>
      </c>
      <c r="AX379" s="12" t="s">
        <v>81</v>
      </c>
      <c r="AY379" s="170" t="s">
        <v>117</v>
      </c>
    </row>
    <row r="380" spans="2:65" s="1" customFormat="1" ht="21.75" customHeight="1">
      <c r="B380" s="148"/>
      <c r="C380" s="149" t="s">
        <v>402</v>
      </c>
      <c r="D380" s="149" t="s">
        <v>120</v>
      </c>
      <c r="E380" s="150" t="s">
        <v>403</v>
      </c>
      <c r="F380" s="151" t="s">
        <v>404</v>
      </c>
      <c r="G380" s="152" t="s">
        <v>180</v>
      </c>
      <c r="H380" s="153">
        <v>1991.2429999999999</v>
      </c>
      <c r="I380" s="154"/>
      <c r="J380" s="155">
        <f>ROUND(I380*H380,2)</f>
        <v>0</v>
      </c>
      <c r="K380" s="151" t="s">
        <v>131</v>
      </c>
      <c r="L380" s="32"/>
      <c r="M380" s="156" t="s">
        <v>3</v>
      </c>
      <c r="N380" s="157" t="s">
        <v>45</v>
      </c>
      <c r="O380" s="51"/>
      <c r="P380" s="158">
        <f>O380*H380</f>
        <v>0</v>
      </c>
      <c r="Q380" s="158">
        <v>3.48E-3</v>
      </c>
      <c r="R380" s="158">
        <f>Q380*H380</f>
        <v>6.9295256399999996</v>
      </c>
      <c r="S380" s="158">
        <v>0</v>
      </c>
      <c r="T380" s="159">
        <f>S380*H380</f>
        <v>0</v>
      </c>
      <c r="AR380" s="18" t="s">
        <v>181</v>
      </c>
      <c r="AT380" s="18" t="s">
        <v>120</v>
      </c>
      <c r="AU380" s="18" t="s">
        <v>83</v>
      </c>
      <c r="AY380" s="18" t="s">
        <v>117</v>
      </c>
      <c r="BE380" s="160">
        <f>IF(N380="základní",J380,0)</f>
        <v>0</v>
      </c>
      <c r="BF380" s="160">
        <f>IF(N380="snížená",J380,0)</f>
        <v>0</v>
      </c>
      <c r="BG380" s="160">
        <f>IF(N380="zákl. přenesená",J380,0)</f>
        <v>0</v>
      </c>
      <c r="BH380" s="160">
        <f>IF(N380="sníž. přenesená",J380,0)</f>
        <v>0</v>
      </c>
      <c r="BI380" s="160">
        <f>IF(N380="nulová",J380,0)</f>
        <v>0</v>
      </c>
      <c r="BJ380" s="18" t="s">
        <v>81</v>
      </c>
      <c r="BK380" s="160">
        <f>ROUND(I380*H380,2)</f>
        <v>0</v>
      </c>
      <c r="BL380" s="18" t="s">
        <v>181</v>
      </c>
      <c r="BM380" s="18" t="s">
        <v>405</v>
      </c>
    </row>
    <row r="381" spans="2:65" s="12" customFormat="1" ht="11.25">
      <c r="B381" s="168"/>
      <c r="D381" s="169" t="s">
        <v>187</v>
      </c>
      <c r="E381" s="170" t="s">
        <v>3</v>
      </c>
      <c r="F381" s="171" t="s">
        <v>406</v>
      </c>
      <c r="H381" s="172">
        <v>1991.2429999999999</v>
      </c>
      <c r="I381" s="173"/>
      <c r="L381" s="168"/>
      <c r="M381" s="174"/>
      <c r="N381" s="175"/>
      <c r="O381" s="175"/>
      <c r="P381" s="175"/>
      <c r="Q381" s="175"/>
      <c r="R381" s="175"/>
      <c r="S381" s="175"/>
      <c r="T381" s="176"/>
      <c r="AT381" s="170" t="s">
        <v>187</v>
      </c>
      <c r="AU381" s="170" t="s">
        <v>83</v>
      </c>
      <c r="AV381" s="12" t="s">
        <v>83</v>
      </c>
      <c r="AW381" s="12" t="s">
        <v>34</v>
      </c>
      <c r="AX381" s="12" t="s">
        <v>81</v>
      </c>
      <c r="AY381" s="170" t="s">
        <v>117</v>
      </c>
    </row>
    <row r="382" spans="2:65" s="1" customFormat="1" ht="16.350000000000001" customHeight="1">
      <c r="B382" s="148"/>
      <c r="C382" s="149" t="s">
        <v>407</v>
      </c>
      <c r="D382" s="149" t="s">
        <v>120</v>
      </c>
      <c r="E382" s="150" t="s">
        <v>408</v>
      </c>
      <c r="F382" s="151" t="s">
        <v>409</v>
      </c>
      <c r="G382" s="152" t="s">
        <v>292</v>
      </c>
      <c r="H382" s="153">
        <v>95.64</v>
      </c>
      <c r="I382" s="154"/>
      <c r="J382" s="155">
        <f>ROUND(I382*H382,2)</f>
        <v>0</v>
      </c>
      <c r="K382" s="151" t="s">
        <v>131</v>
      </c>
      <c r="L382" s="32"/>
      <c r="M382" s="156" t="s">
        <v>3</v>
      </c>
      <c r="N382" s="157" t="s">
        <v>45</v>
      </c>
      <c r="O382" s="51"/>
      <c r="P382" s="158">
        <f>O382*H382</f>
        <v>0</v>
      </c>
      <c r="Q382" s="158">
        <v>1.0319999999999999E-2</v>
      </c>
      <c r="R382" s="158">
        <f>Q382*H382</f>
        <v>0.9870047999999999</v>
      </c>
      <c r="S382" s="158">
        <v>0</v>
      </c>
      <c r="T382" s="159">
        <f>S382*H382</f>
        <v>0</v>
      </c>
      <c r="AR382" s="18" t="s">
        <v>181</v>
      </c>
      <c r="AT382" s="18" t="s">
        <v>120</v>
      </c>
      <c r="AU382" s="18" t="s">
        <v>83</v>
      </c>
      <c r="AY382" s="18" t="s">
        <v>117</v>
      </c>
      <c r="BE382" s="160">
        <f>IF(N382="základní",J382,0)</f>
        <v>0</v>
      </c>
      <c r="BF382" s="160">
        <f>IF(N382="snížená",J382,0)</f>
        <v>0</v>
      </c>
      <c r="BG382" s="160">
        <f>IF(N382="zákl. přenesená",J382,0)</f>
        <v>0</v>
      </c>
      <c r="BH382" s="160">
        <f>IF(N382="sníž. přenesená",J382,0)</f>
        <v>0</v>
      </c>
      <c r="BI382" s="160">
        <f>IF(N382="nulová",J382,0)</f>
        <v>0</v>
      </c>
      <c r="BJ382" s="18" t="s">
        <v>81</v>
      </c>
      <c r="BK382" s="160">
        <f>ROUND(I382*H382,2)</f>
        <v>0</v>
      </c>
      <c r="BL382" s="18" t="s">
        <v>181</v>
      </c>
      <c r="BM382" s="18" t="s">
        <v>410</v>
      </c>
    </row>
    <row r="383" spans="2:65" s="12" customFormat="1" ht="11.25">
      <c r="B383" s="168"/>
      <c r="D383" s="169" t="s">
        <v>187</v>
      </c>
      <c r="E383" s="170" t="s">
        <v>3</v>
      </c>
      <c r="F383" s="171" t="s">
        <v>353</v>
      </c>
      <c r="H383" s="172">
        <v>95.64</v>
      </c>
      <c r="I383" s="173"/>
      <c r="L383" s="168"/>
      <c r="M383" s="174"/>
      <c r="N383" s="175"/>
      <c r="O383" s="175"/>
      <c r="P383" s="175"/>
      <c r="Q383" s="175"/>
      <c r="R383" s="175"/>
      <c r="S383" s="175"/>
      <c r="T383" s="176"/>
      <c r="AT383" s="170" t="s">
        <v>187</v>
      </c>
      <c r="AU383" s="170" t="s">
        <v>83</v>
      </c>
      <c r="AV383" s="12" t="s">
        <v>83</v>
      </c>
      <c r="AW383" s="12" t="s">
        <v>34</v>
      </c>
      <c r="AX383" s="12" t="s">
        <v>74</v>
      </c>
      <c r="AY383" s="170" t="s">
        <v>117</v>
      </c>
    </row>
    <row r="384" spans="2:65" s="14" customFormat="1" ht="11.25">
      <c r="B384" s="184"/>
      <c r="D384" s="169" t="s">
        <v>187</v>
      </c>
      <c r="E384" s="185" t="s">
        <v>3</v>
      </c>
      <c r="F384" s="186" t="s">
        <v>211</v>
      </c>
      <c r="H384" s="187">
        <v>95.64</v>
      </c>
      <c r="I384" s="188"/>
      <c r="L384" s="184"/>
      <c r="M384" s="189"/>
      <c r="N384" s="190"/>
      <c r="O384" s="190"/>
      <c r="P384" s="190"/>
      <c r="Q384" s="190"/>
      <c r="R384" s="190"/>
      <c r="S384" s="190"/>
      <c r="T384" s="191"/>
      <c r="AT384" s="185" t="s">
        <v>187</v>
      </c>
      <c r="AU384" s="185" t="s">
        <v>83</v>
      </c>
      <c r="AV384" s="14" t="s">
        <v>181</v>
      </c>
      <c r="AW384" s="14" t="s">
        <v>34</v>
      </c>
      <c r="AX384" s="14" t="s">
        <v>81</v>
      </c>
      <c r="AY384" s="185" t="s">
        <v>117</v>
      </c>
    </row>
    <row r="385" spans="2:65" s="1" customFormat="1" ht="16.350000000000001" customHeight="1">
      <c r="B385" s="148"/>
      <c r="C385" s="149" t="s">
        <v>411</v>
      </c>
      <c r="D385" s="149" t="s">
        <v>120</v>
      </c>
      <c r="E385" s="150" t="s">
        <v>412</v>
      </c>
      <c r="F385" s="151" t="s">
        <v>413</v>
      </c>
      <c r="G385" s="152" t="s">
        <v>180</v>
      </c>
      <c r="H385" s="153">
        <v>1722.1890000000001</v>
      </c>
      <c r="I385" s="154"/>
      <c r="J385" s="155">
        <f>ROUND(I385*H385,2)</f>
        <v>0</v>
      </c>
      <c r="K385" s="151" t="s">
        <v>131</v>
      </c>
      <c r="L385" s="32"/>
      <c r="M385" s="156" t="s">
        <v>3</v>
      </c>
      <c r="N385" s="157" t="s">
        <v>45</v>
      </c>
      <c r="O385" s="51"/>
      <c r="P385" s="158">
        <f>O385*H385</f>
        <v>0</v>
      </c>
      <c r="Q385" s="158">
        <v>0</v>
      </c>
      <c r="R385" s="158">
        <f>Q385*H385</f>
        <v>0</v>
      </c>
      <c r="S385" s="158">
        <v>0</v>
      </c>
      <c r="T385" s="159">
        <f>S385*H385</f>
        <v>0</v>
      </c>
      <c r="AR385" s="18" t="s">
        <v>181</v>
      </c>
      <c r="AT385" s="18" t="s">
        <v>120</v>
      </c>
      <c r="AU385" s="18" t="s">
        <v>83</v>
      </c>
      <c r="AY385" s="18" t="s">
        <v>117</v>
      </c>
      <c r="BE385" s="160">
        <f>IF(N385="základní",J385,0)</f>
        <v>0</v>
      </c>
      <c r="BF385" s="160">
        <f>IF(N385="snížená",J385,0)</f>
        <v>0</v>
      </c>
      <c r="BG385" s="160">
        <f>IF(N385="zákl. přenesená",J385,0)</f>
        <v>0</v>
      </c>
      <c r="BH385" s="160">
        <f>IF(N385="sníž. přenesená",J385,0)</f>
        <v>0</v>
      </c>
      <c r="BI385" s="160">
        <f>IF(N385="nulová",J385,0)</f>
        <v>0</v>
      </c>
      <c r="BJ385" s="18" t="s">
        <v>81</v>
      </c>
      <c r="BK385" s="160">
        <f>ROUND(I385*H385,2)</f>
        <v>0</v>
      </c>
      <c r="BL385" s="18" t="s">
        <v>181</v>
      </c>
      <c r="BM385" s="18" t="s">
        <v>414</v>
      </c>
    </row>
    <row r="386" spans="2:65" s="12" customFormat="1" ht="11.25">
      <c r="B386" s="168"/>
      <c r="D386" s="169" t="s">
        <v>187</v>
      </c>
      <c r="E386" s="170" t="s">
        <v>3</v>
      </c>
      <c r="F386" s="171" t="s">
        <v>241</v>
      </c>
      <c r="H386" s="172">
        <v>386.18599999999998</v>
      </c>
      <c r="I386" s="173"/>
      <c r="L386" s="168"/>
      <c r="M386" s="174"/>
      <c r="N386" s="175"/>
      <c r="O386" s="175"/>
      <c r="P386" s="175"/>
      <c r="Q386" s="175"/>
      <c r="R386" s="175"/>
      <c r="S386" s="175"/>
      <c r="T386" s="176"/>
      <c r="AT386" s="170" t="s">
        <v>187</v>
      </c>
      <c r="AU386" s="170" t="s">
        <v>83</v>
      </c>
      <c r="AV386" s="12" t="s">
        <v>83</v>
      </c>
      <c r="AW386" s="12" t="s">
        <v>34</v>
      </c>
      <c r="AX386" s="12" t="s">
        <v>74</v>
      </c>
      <c r="AY386" s="170" t="s">
        <v>117</v>
      </c>
    </row>
    <row r="387" spans="2:65" s="12" customFormat="1" ht="11.25">
      <c r="B387" s="168"/>
      <c r="D387" s="169" t="s">
        <v>187</v>
      </c>
      <c r="E387" s="170" t="s">
        <v>3</v>
      </c>
      <c r="F387" s="171" t="s">
        <v>415</v>
      </c>
      <c r="H387" s="172">
        <v>29.86</v>
      </c>
      <c r="I387" s="173"/>
      <c r="L387" s="168"/>
      <c r="M387" s="174"/>
      <c r="N387" s="175"/>
      <c r="O387" s="175"/>
      <c r="P387" s="175"/>
      <c r="Q387" s="175"/>
      <c r="R387" s="175"/>
      <c r="S387" s="175"/>
      <c r="T387" s="176"/>
      <c r="AT387" s="170" t="s">
        <v>187</v>
      </c>
      <c r="AU387" s="170" t="s">
        <v>83</v>
      </c>
      <c r="AV387" s="12" t="s">
        <v>83</v>
      </c>
      <c r="AW387" s="12" t="s">
        <v>34</v>
      </c>
      <c r="AX387" s="12" t="s">
        <v>74</v>
      </c>
      <c r="AY387" s="170" t="s">
        <v>117</v>
      </c>
    </row>
    <row r="388" spans="2:65" s="12" customFormat="1" ht="11.25">
      <c r="B388" s="168"/>
      <c r="D388" s="169" t="s">
        <v>187</v>
      </c>
      <c r="E388" s="170" t="s">
        <v>3</v>
      </c>
      <c r="F388" s="171" t="s">
        <v>243</v>
      </c>
      <c r="H388" s="172">
        <v>227.09800000000001</v>
      </c>
      <c r="I388" s="173"/>
      <c r="L388" s="168"/>
      <c r="M388" s="174"/>
      <c r="N388" s="175"/>
      <c r="O388" s="175"/>
      <c r="P388" s="175"/>
      <c r="Q388" s="175"/>
      <c r="R388" s="175"/>
      <c r="S388" s="175"/>
      <c r="T388" s="176"/>
      <c r="AT388" s="170" t="s">
        <v>187</v>
      </c>
      <c r="AU388" s="170" t="s">
        <v>83</v>
      </c>
      <c r="AV388" s="12" t="s">
        <v>83</v>
      </c>
      <c r="AW388" s="12" t="s">
        <v>34</v>
      </c>
      <c r="AX388" s="12" t="s">
        <v>74</v>
      </c>
      <c r="AY388" s="170" t="s">
        <v>117</v>
      </c>
    </row>
    <row r="389" spans="2:65" s="12" customFormat="1" ht="11.25">
      <c r="B389" s="168"/>
      <c r="D389" s="169" t="s">
        <v>187</v>
      </c>
      <c r="E389" s="170" t="s">
        <v>3</v>
      </c>
      <c r="F389" s="171" t="s">
        <v>244</v>
      </c>
      <c r="H389" s="172">
        <v>29.431999999999999</v>
      </c>
      <c r="I389" s="173"/>
      <c r="L389" s="168"/>
      <c r="M389" s="174"/>
      <c r="N389" s="175"/>
      <c r="O389" s="175"/>
      <c r="P389" s="175"/>
      <c r="Q389" s="175"/>
      <c r="R389" s="175"/>
      <c r="S389" s="175"/>
      <c r="T389" s="176"/>
      <c r="AT389" s="170" t="s">
        <v>187</v>
      </c>
      <c r="AU389" s="170" t="s">
        <v>83</v>
      </c>
      <c r="AV389" s="12" t="s">
        <v>83</v>
      </c>
      <c r="AW389" s="12" t="s">
        <v>34</v>
      </c>
      <c r="AX389" s="12" t="s">
        <v>74</v>
      </c>
      <c r="AY389" s="170" t="s">
        <v>117</v>
      </c>
    </row>
    <row r="390" spans="2:65" s="12" customFormat="1" ht="11.25">
      <c r="B390" s="168"/>
      <c r="D390" s="169" t="s">
        <v>187</v>
      </c>
      <c r="E390" s="170" t="s">
        <v>3</v>
      </c>
      <c r="F390" s="171" t="s">
        <v>245</v>
      </c>
      <c r="H390" s="172">
        <v>105.523</v>
      </c>
      <c r="I390" s="173"/>
      <c r="L390" s="168"/>
      <c r="M390" s="174"/>
      <c r="N390" s="175"/>
      <c r="O390" s="175"/>
      <c r="P390" s="175"/>
      <c r="Q390" s="175"/>
      <c r="R390" s="175"/>
      <c r="S390" s="175"/>
      <c r="T390" s="176"/>
      <c r="AT390" s="170" t="s">
        <v>187</v>
      </c>
      <c r="AU390" s="170" t="s">
        <v>83</v>
      </c>
      <c r="AV390" s="12" t="s">
        <v>83</v>
      </c>
      <c r="AW390" s="12" t="s">
        <v>34</v>
      </c>
      <c r="AX390" s="12" t="s">
        <v>74</v>
      </c>
      <c r="AY390" s="170" t="s">
        <v>117</v>
      </c>
    </row>
    <row r="391" spans="2:65" s="12" customFormat="1" ht="11.25">
      <c r="B391" s="168"/>
      <c r="D391" s="169" t="s">
        <v>187</v>
      </c>
      <c r="E391" s="170" t="s">
        <v>3</v>
      </c>
      <c r="F391" s="171" t="s">
        <v>246</v>
      </c>
      <c r="H391" s="172">
        <v>8.7230000000000008</v>
      </c>
      <c r="I391" s="173"/>
      <c r="L391" s="168"/>
      <c r="M391" s="174"/>
      <c r="N391" s="175"/>
      <c r="O391" s="175"/>
      <c r="P391" s="175"/>
      <c r="Q391" s="175"/>
      <c r="R391" s="175"/>
      <c r="S391" s="175"/>
      <c r="T391" s="176"/>
      <c r="AT391" s="170" t="s">
        <v>187</v>
      </c>
      <c r="AU391" s="170" t="s">
        <v>83</v>
      </c>
      <c r="AV391" s="12" t="s">
        <v>83</v>
      </c>
      <c r="AW391" s="12" t="s">
        <v>34</v>
      </c>
      <c r="AX391" s="12" t="s">
        <v>74</v>
      </c>
      <c r="AY391" s="170" t="s">
        <v>117</v>
      </c>
    </row>
    <row r="392" spans="2:65" s="12" customFormat="1" ht="11.25">
      <c r="B392" s="168"/>
      <c r="D392" s="169" t="s">
        <v>187</v>
      </c>
      <c r="E392" s="170" t="s">
        <v>3</v>
      </c>
      <c r="F392" s="171" t="s">
        <v>390</v>
      </c>
      <c r="H392" s="172">
        <v>-63.012</v>
      </c>
      <c r="I392" s="173"/>
      <c r="L392" s="168"/>
      <c r="M392" s="174"/>
      <c r="N392" s="175"/>
      <c r="O392" s="175"/>
      <c r="P392" s="175"/>
      <c r="Q392" s="175"/>
      <c r="R392" s="175"/>
      <c r="S392" s="175"/>
      <c r="T392" s="176"/>
      <c r="AT392" s="170" t="s">
        <v>187</v>
      </c>
      <c r="AU392" s="170" t="s">
        <v>83</v>
      </c>
      <c r="AV392" s="12" t="s">
        <v>83</v>
      </c>
      <c r="AW392" s="12" t="s">
        <v>34</v>
      </c>
      <c r="AX392" s="12" t="s">
        <v>74</v>
      </c>
      <c r="AY392" s="170" t="s">
        <v>117</v>
      </c>
    </row>
    <row r="393" spans="2:65" s="12" customFormat="1" ht="11.25">
      <c r="B393" s="168"/>
      <c r="D393" s="169" t="s">
        <v>187</v>
      </c>
      <c r="E393" s="170" t="s">
        <v>3</v>
      </c>
      <c r="F393" s="171" t="s">
        <v>391</v>
      </c>
      <c r="H393" s="172">
        <v>-42.911999999999999</v>
      </c>
      <c r="I393" s="173"/>
      <c r="L393" s="168"/>
      <c r="M393" s="174"/>
      <c r="N393" s="175"/>
      <c r="O393" s="175"/>
      <c r="P393" s="175"/>
      <c r="Q393" s="175"/>
      <c r="R393" s="175"/>
      <c r="S393" s="175"/>
      <c r="T393" s="176"/>
      <c r="AT393" s="170" t="s">
        <v>187</v>
      </c>
      <c r="AU393" s="170" t="s">
        <v>83</v>
      </c>
      <c r="AV393" s="12" t="s">
        <v>83</v>
      </c>
      <c r="AW393" s="12" t="s">
        <v>34</v>
      </c>
      <c r="AX393" s="12" t="s">
        <v>74</v>
      </c>
      <c r="AY393" s="170" t="s">
        <v>117</v>
      </c>
    </row>
    <row r="394" spans="2:65" s="12" customFormat="1" ht="11.25">
      <c r="B394" s="168"/>
      <c r="D394" s="169" t="s">
        <v>187</v>
      </c>
      <c r="E394" s="170" t="s">
        <v>3</v>
      </c>
      <c r="F394" s="171" t="s">
        <v>392</v>
      </c>
      <c r="H394" s="172">
        <v>-39.335999999999999</v>
      </c>
      <c r="I394" s="173"/>
      <c r="L394" s="168"/>
      <c r="M394" s="174"/>
      <c r="N394" s="175"/>
      <c r="O394" s="175"/>
      <c r="P394" s="175"/>
      <c r="Q394" s="175"/>
      <c r="R394" s="175"/>
      <c r="S394" s="175"/>
      <c r="T394" s="176"/>
      <c r="AT394" s="170" t="s">
        <v>187</v>
      </c>
      <c r="AU394" s="170" t="s">
        <v>83</v>
      </c>
      <c r="AV394" s="12" t="s">
        <v>83</v>
      </c>
      <c r="AW394" s="12" t="s">
        <v>34</v>
      </c>
      <c r="AX394" s="12" t="s">
        <v>74</v>
      </c>
      <c r="AY394" s="170" t="s">
        <v>117</v>
      </c>
    </row>
    <row r="395" spans="2:65" s="12" customFormat="1" ht="11.25">
      <c r="B395" s="168"/>
      <c r="D395" s="169" t="s">
        <v>187</v>
      </c>
      <c r="E395" s="170" t="s">
        <v>3</v>
      </c>
      <c r="F395" s="171" t="s">
        <v>393</v>
      </c>
      <c r="H395" s="172">
        <v>-4.83</v>
      </c>
      <c r="I395" s="173"/>
      <c r="L395" s="168"/>
      <c r="M395" s="174"/>
      <c r="N395" s="175"/>
      <c r="O395" s="175"/>
      <c r="P395" s="175"/>
      <c r="Q395" s="175"/>
      <c r="R395" s="175"/>
      <c r="S395" s="175"/>
      <c r="T395" s="176"/>
      <c r="AT395" s="170" t="s">
        <v>187</v>
      </c>
      <c r="AU395" s="170" t="s">
        <v>83</v>
      </c>
      <c r="AV395" s="12" t="s">
        <v>83</v>
      </c>
      <c r="AW395" s="12" t="s">
        <v>34</v>
      </c>
      <c r="AX395" s="12" t="s">
        <v>74</v>
      </c>
      <c r="AY395" s="170" t="s">
        <v>117</v>
      </c>
    </row>
    <row r="396" spans="2:65" s="12" customFormat="1" ht="11.25">
      <c r="B396" s="168"/>
      <c r="D396" s="169" t="s">
        <v>187</v>
      </c>
      <c r="E396" s="170" t="s">
        <v>3</v>
      </c>
      <c r="F396" s="171" t="s">
        <v>251</v>
      </c>
      <c r="H396" s="172">
        <v>-4.9880000000000004</v>
      </c>
      <c r="I396" s="173"/>
      <c r="L396" s="168"/>
      <c r="M396" s="174"/>
      <c r="N396" s="175"/>
      <c r="O396" s="175"/>
      <c r="P396" s="175"/>
      <c r="Q396" s="175"/>
      <c r="R396" s="175"/>
      <c r="S396" s="175"/>
      <c r="T396" s="176"/>
      <c r="AT396" s="170" t="s">
        <v>187</v>
      </c>
      <c r="AU396" s="170" t="s">
        <v>83</v>
      </c>
      <c r="AV396" s="12" t="s">
        <v>83</v>
      </c>
      <c r="AW396" s="12" t="s">
        <v>34</v>
      </c>
      <c r="AX396" s="12" t="s">
        <v>74</v>
      </c>
      <c r="AY396" s="170" t="s">
        <v>117</v>
      </c>
    </row>
    <row r="397" spans="2:65" s="12" customFormat="1" ht="11.25">
      <c r="B397" s="168"/>
      <c r="D397" s="169" t="s">
        <v>187</v>
      </c>
      <c r="E397" s="170" t="s">
        <v>3</v>
      </c>
      <c r="F397" s="171" t="s">
        <v>252</v>
      </c>
      <c r="H397" s="172">
        <v>-1.86</v>
      </c>
      <c r="I397" s="173"/>
      <c r="L397" s="168"/>
      <c r="M397" s="174"/>
      <c r="N397" s="175"/>
      <c r="O397" s="175"/>
      <c r="P397" s="175"/>
      <c r="Q397" s="175"/>
      <c r="R397" s="175"/>
      <c r="S397" s="175"/>
      <c r="T397" s="176"/>
      <c r="AT397" s="170" t="s">
        <v>187</v>
      </c>
      <c r="AU397" s="170" t="s">
        <v>83</v>
      </c>
      <c r="AV397" s="12" t="s">
        <v>83</v>
      </c>
      <c r="AW397" s="12" t="s">
        <v>34</v>
      </c>
      <c r="AX397" s="12" t="s">
        <v>74</v>
      </c>
      <c r="AY397" s="170" t="s">
        <v>117</v>
      </c>
    </row>
    <row r="398" spans="2:65" s="12" customFormat="1" ht="11.25">
      <c r="B398" s="168"/>
      <c r="D398" s="169" t="s">
        <v>187</v>
      </c>
      <c r="E398" s="170" t="s">
        <v>3</v>
      </c>
      <c r="F398" s="171" t="s">
        <v>253</v>
      </c>
      <c r="H398" s="172">
        <v>-20.646000000000001</v>
      </c>
      <c r="I398" s="173"/>
      <c r="L398" s="168"/>
      <c r="M398" s="174"/>
      <c r="N398" s="175"/>
      <c r="O398" s="175"/>
      <c r="P398" s="175"/>
      <c r="Q398" s="175"/>
      <c r="R398" s="175"/>
      <c r="S398" s="175"/>
      <c r="T398" s="176"/>
      <c r="AT398" s="170" t="s">
        <v>187</v>
      </c>
      <c r="AU398" s="170" t="s">
        <v>83</v>
      </c>
      <c r="AV398" s="12" t="s">
        <v>83</v>
      </c>
      <c r="AW398" s="12" t="s">
        <v>34</v>
      </c>
      <c r="AX398" s="12" t="s">
        <v>74</v>
      </c>
      <c r="AY398" s="170" t="s">
        <v>117</v>
      </c>
    </row>
    <row r="399" spans="2:65" s="12" customFormat="1" ht="11.25">
      <c r="B399" s="168"/>
      <c r="D399" s="169" t="s">
        <v>187</v>
      </c>
      <c r="E399" s="170" t="s">
        <v>3</v>
      </c>
      <c r="F399" s="171" t="s">
        <v>254</v>
      </c>
      <c r="H399" s="172">
        <v>-1.08</v>
      </c>
      <c r="I399" s="173"/>
      <c r="L399" s="168"/>
      <c r="M399" s="174"/>
      <c r="N399" s="175"/>
      <c r="O399" s="175"/>
      <c r="P399" s="175"/>
      <c r="Q399" s="175"/>
      <c r="R399" s="175"/>
      <c r="S399" s="175"/>
      <c r="T399" s="176"/>
      <c r="AT399" s="170" t="s">
        <v>187</v>
      </c>
      <c r="AU399" s="170" t="s">
        <v>83</v>
      </c>
      <c r="AV399" s="12" t="s">
        <v>83</v>
      </c>
      <c r="AW399" s="12" t="s">
        <v>34</v>
      </c>
      <c r="AX399" s="12" t="s">
        <v>74</v>
      </c>
      <c r="AY399" s="170" t="s">
        <v>117</v>
      </c>
    </row>
    <row r="400" spans="2:65" s="12" customFormat="1" ht="11.25">
      <c r="B400" s="168"/>
      <c r="D400" s="169" t="s">
        <v>187</v>
      </c>
      <c r="E400" s="170" t="s">
        <v>3</v>
      </c>
      <c r="F400" s="171" t="s">
        <v>255</v>
      </c>
      <c r="H400" s="172">
        <v>-2.5670000000000002</v>
      </c>
      <c r="I400" s="173"/>
      <c r="L400" s="168"/>
      <c r="M400" s="174"/>
      <c r="N400" s="175"/>
      <c r="O400" s="175"/>
      <c r="P400" s="175"/>
      <c r="Q400" s="175"/>
      <c r="R400" s="175"/>
      <c r="S400" s="175"/>
      <c r="T400" s="176"/>
      <c r="AT400" s="170" t="s">
        <v>187</v>
      </c>
      <c r="AU400" s="170" t="s">
        <v>83</v>
      </c>
      <c r="AV400" s="12" t="s">
        <v>83</v>
      </c>
      <c r="AW400" s="12" t="s">
        <v>34</v>
      </c>
      <c r="AX400" s="12" t="s">
        <v>74</v>
      </c>
      <c r="AY400" s="170" t="s">
        <v>117</v>
      </c>
    </row>
    <row r="401" spans="2:51" s="12" customFormat="1" ht="11.25">
      <c r="B401" s="168"/>
      <c r="D401" s="169" t="s">
        <v>187</v>
      </c>
      <c r="E401" s="170" t="s">
        <v>3</v>
      </c>
      <c r="F401" s="171" t="s">
        <v>256</v>
      </c>
      <c r="H401" s="172">
        <v>-2.7410000000000001</v>
      </c>
      <c r="I401" s="173"/>
      <c r="L401" s="168"/>
      <c r="M401" s="174"/>
      <c r="N401" s="175"/>
      <c r="O401" s="175"/>
      <c r="P401" s="175"/>
      <c r="Q401" s="175"/>
      <c r="R401" s="175"/>
      <c r="S401" s="175"/>
      <c r="T401" s="176"/>
      <c r="AT401" s="170" t="s">
        <v>187</v>
      </c>
      <c r="AU401" s="170" t="s">
        <v>83</v>
      </c>
      <c r="AV401" s="12" t="s">
        <v>83</v>
      </c>
      <c r="AW401" s="12" t="s">
        <v>34</v>
      </c>
      <c r="AX401" s="12" t="s">
        <v>74</v>
      </c>
      <c r="AY401" s="170" t="s">
        <v>117</v>
      </c>
    </row>
    <row r="402" spans="2:51" s="12" customFormat="1" ht="11.25">
      <c r="B402" s="168"/>
      <c r="D402" s="169" t="s">
        <v>187</v>
      </c>
      <c r="E402" s="170" t="s">
        <v>3</v>
      </c>
      <c r="F402" s="171" t="s">
        <v>257</v>
      </c>
      <c r="H402" s="172">
        <v>-8.76</v>
      </c>
      <c r="I402" s="173"/>
      <c r="L402" s="168"/>
      <c r="M402" s="174"/>
      <c r="N402" s="175"/>
      <c r="O402" s="175"/>
      <c r="P402" s="175"/>
      <c r="Q402" s="175"/>
      <c r="R402" s="175"/>
      <c r="S402" s="175"/>
      <c r="T402" s="176"/>
      <c r="AT402" s="170" t="s">
        <v>187</v>
      </c>
      <c r="AU402" s="170" t="s">
        <v>83</v>
      </c>
      <c r="AV402" s="12" t="s">
        <v>83</v>
      </c>
      <c r="AW402" s="12" t="s">
        <v>34</v>
      </c>
      <c r="AX402" s="12" t="s">
        <v>74</v>
      </c>
      <c r="AY402" s="170" t="s">
        <v>117</v>
      </c>
    </row>
    <row r="403" spans="2:51" s="12" customFormat="1" ht="11.25">
      <c r="B403" s="168"/>
      <c r="D403" s="169" t="s">
        <v>187</v>
      </c>
      <c r="E403" s="170" t="s">
        <v>3</v>
      </c>
      <c r="F403" s="171" t="s">
        <v>258</v>
      </c>
      <c r="H403" s="172">
        <v>-5.4</v>
      </c>
      <c r="I403" s="173"/>
      <c r="L403" s="168"/>
      <c r="M403" s="174"/>
      <c r="N403" s="175"/>
      <c r="O403" s="175"/>
      <c r="P403" s="175"/>
      <c r="Q403" s="175"/>
      <c r="R403" s="175"/>
      <c r="S403" s="175"/>
      <c r="T403" s="176"/>
      <c r="AT403" s="170" t="s">
        <v>187</v>
      </c>
      <c r="AU403" s="170" t="s">
        <v>83</v>
      </c>
      <c r="AV403" s="12" t="s">
        <v>83</v>
      </c>
      <c r="AW403" s="12" t="s">
        <v>34</v>
      </c>
      <c r="AX403" s="12" t="s">
        <v>74</v>
      </c>
      <c r="AY403" s="170" t="s">
        <v>117</v>
      </c>
    </row>
    <row r="404" spans="2:51" s="12" customFormat="1" ht="11.25">
      <c r="B404" s="168"/>
      <c r="D404" s="169" t="s">
        <v>187</v>
      </c>
      <c r="E404" s="170" t="s">
        <v>3</v>
      </c>
      <c r="F404" s="171" t="s">
        <v>259</v>
      </c>
      <c r="H404" s="172">
        <v>-0.93</v>
      </c>
      <c r="I404" s="173"/>
      <c r="L404" s="168"/>
      <c r="M404" s="174"/>
      <c r="N404" s="175"/>
      <c r="O404" s="175"/>
      <c r="P404" s="175"/>
      <c r="Q404" s="175"/>
      <c r="R404" s="175"/>
      <c r="S404" s="175"/>
      <c r="T404" s="176"/>
      <c r="AT404" s="170" t="s">
        <v>187</v>
      </c>
      <c r="AU404" s="170" t="s">
        <v>83</v>
      </c>
      <c r="AV404" s="12" t="s">
        <v>83</v>
      </c>
      <c r="AW404" s="12" t="s">
        <v>34</v>
      </c>
      <c r="AX404" s="12" t="s">
        <v>74</v>
      </c>
      <c r="AY404" s="170" t="s">
        <v>117</v>
      </c>
    </row>
    <row r="405" spans="2:51" s="12" customFormat="1" ht="11.25">
      <c r="B405" s="168"/>
      <c r="D405" s="169" t="s">
        <v>187</v>
      </c>
      <c r="E405" s="170" t="s">
        <v>3</v>
      </c>
      <c r="F405" s="171" t="s">
        <v>260</v>
      </c>
      <c r="H405" s="172">
        <v>-1.24</v>
      </c>
      <c r="I405" s="173"/>
      <c r="L405" s="168"/>
      <c r="M405" s="174"/>
      <c r="N405" s="175"/>
      <c r="O405" s="175"/>
      <c r="P405" s="175"/>
      <c r="Q405" s="175"/>
      <c r="R405" s="175"/>
      <c r="S405" s="175"/>
      <c r="T405" s="176"/>
      <c r="AT405" s="170" t="s">
        <v>187</v>
      </c>
      <c r="AU405" s="170" t="s">
        <v>83</v>
      </c>
      <c r="AV405" s="12" t="s">
        <v>83</v>
      </c>
      <c r="AW405" s="12" t="s">
        <v>34</v>
      </c>
      <c r="AX405" s="12" t="s">
        <v>74</v>
      </c>
      <c r="AY405" s="170" t="s">
        <v>117</v>
      </c>
    </row>
    <row r="406" spans="2:51" s="13" customFormat="1" ht="11.25">
      <c r="B406" s="177"/>
      <c r="D406" s="169" t="s">
        <v>187</v>
      </c>
      <c r="E406" s="178" t="s">
        <v>3</v>
      </c>
      <c r="F406" s="179" t="s">
        <v>206</v>
      </c>
      <c r="H406" s="178" t="s">
        <v>3</v>
      </c>
      <c r="I406" s="180"/>
      <c r="L406" s="177"/>
      <c r="M406" s="181"/>
      <c r="N406" s="182"/>
      <c r="O406" s="182"/>
      <c r="P406" s="182"/>
      <c r="Q406" s="182"/>
      <c r="R406" s="182"/>
      <c r="S406" s="182"/>
      <c r="T406" s="183"/>
      <c r="AT406" s="178" t="s">
        <v>187</v>
      </c>
      <c r="AU406" s="178" t="s">
        <v>83</v>
      </c>
      <c r="AV406" s="13" t="s">
        <v>81</v>
      </c>
      <c r="AW406" s="13" t="s">
        <v>34</v>
      </c>
      <c r="AX406" s="13" t="s">
        <v>74</v>
      </c>
      <c r="AY406" s="178" t="s">
        <v>117</v>
      </c>
    </row>
    <row r="407" spans="2:51" s="12" customFormat="1" ht="11.25">
      <c r="B407" s="168"/>
      <c r="D407" s="169" t="s">
        <v>187</v>
      </c>
      <c r="E407" s="170" t="s">
        <v>3</v>
      </c>
      <c r="F407" s="171" t="s">
        <v>245</v>
      </c>
      <c r="H407" s="172">
        <v>105.523</v>
      </c>
      <c r="I407" s="173"/>
      <c r="L407" s="168"/>
      <c r="M407" s="174"/>
      <c r="N407" s="175"/>
      <c r="O407" s="175"/>
      <c r="P407" s="175"/>
      <c r="Q407" s="175"/>
      <c r="R407" s="175"/>
      <c r="S407" s="175"/>
      <c r="T407" s="176"/>
      <c r="AT407" s="170" t="s">
        <v>187</v>
      </c>
      <c r="AU407" s="170" t="s">
        <v>83</v>
      </c>
      <c r="AV407" s="12" t="s">
        <v>83</v>
      </c>
      <c r="AW407" s="12" t="s">
        <v>34</v>
      </c>
      <c r="AX407" s="12" t="s">
        <v>74</v>
      </c>
      <c r="AY407" s="170" t="s">
        <v>117</v>
      </c>
    </row>
    <row r="408" spans="2:51" s="12" customFormat="1" ht="11.25">
      <c r="B408" s="168"/>
      <c r="D408" s="169" t="s">
        <v>187</v>
      </c>
      <c r="E408" s="170" t="s">
        <v>3</v>
      </c>
      <c r="F408" s="171" t="s">
        <v>261</v>
      </c>
      <c r="H408" s="172">
        <v>8.8510000000000009</v>
      </c>
      <c r="I408" s="173"/>
      <c r="L408" s="168"/>
      <c r="M408" s="174"/>
      <c r="N408" s="175"/>
      <c r="O408" s="175"/>
      <c r="P408" s="175"/>
      <c r="Q408" s="175"/>
      <c r="R408" s="175"/>
      <c r="S408" s="175"/>
      <c r="T408" s="176"/>
      <c r="AT408" s="170" t="s">
        <v>187</v>
      </c>
      <c r="AU408" s="170" t="s">
        <v>83</v>
      </c>
      <c r="AV408" s="12" t="s">
        <v>83</v>
      </c>
      <c r="AW408" s="12" t="s">
        <v>34</v>
      </c>
      <c r="AX408" s="12" t="s">
        <v>74</v>
      </c>
      <c r="AY408" s="170" t="s">
        <v>117</v>
      </c>
    </row>
    <row r="409" spans="2:51" s="12" customFormat="1" ht="11.25">
      <c r="B409" s="168"/>
      <c r="D409" s="169" t="s">
        <v>187</v>
      </c>
      <c r="E409" s="170" t="s">
        <v>3</v>
      </c>
      <c r="F409" s="171" t="s">
        <v>262</v>
      </c>
      <c r="H409" s="172">
        <v>654.81200000000001</v>
      </c>
      <c r="I409" s="173"/>
      <c r="L409" s="168"/>
      <c r="M409" s="174"/>
      <c r="N409" s="175"/>
      <c r="O409" s="175"/>
      <c r="P409" s="175"/>
      <c r="Q409" s="175"/>
      <c r="R409" s="175"/>
      <c r="S409" s="175"/>
      <c r="T409" s="176"/>
      <c r="AT409" s="170" t="s">
        <v>187</v>
      </c>
      <c r="AU409" s="170" t="s">
        <v>83</v>
      </c>
      <c r="AV409" s="12" t="s">
        <v>83</v>
      </c>
      <c r="AW409" s="12" t="s">
        <v>34</v>
      </c>
      <c r="AX409" s="12" t="s">
        <v>74</v>
      </c>
      <c r="AY409" s="170" t="s">
        <v>117</v>
      </c>
    </row>
    <row r="410" spans="2:51" s="12" customFormat="1" ht="11.25">
      <c r="B410" s="168"/>
      <c r="D410" s="169" t="s">
        <v>187</v>
      </c>
      <c r="E410" s="170" t="s">
        <v>3</v>
      </c>
      <c r="F410" s="171" t="s">
        <v>416</v>
      </c>
      <c r="H410" s="172">
        <v>74.177000000000007</v>
      </c>
      <c r="I410" s="173"/>
      <c r="L410" s="168"/>
      <c r="M410" s="174"/>
      <c r="N410" s="175"/>
      <c r="O410" s="175"/>
      <c r="P410" s="175"/>
      <c r="Q410" s="175"/>
      <c r="R410" s="175"/>
      <c r="S410" s="175"/>
      <c r="T410" s="176"/>
      <c r="AT410" s="170" t="s">
        <v>187</v>
      </c>
      <c r="AU410" s="170" t="s">
        <v>83</v>
      </c>
      <c r="AV410" s="12" t="s">
        <v>83</v>
      </c>
      <c r="AW410" s="12" t="s">
        <v>34</v>
      </c>
      <c r="AX410" s="12" t="s">
        <v>74</v>
      </c>
      <c r="AY410" s="170" t="s">
        <v>117</v>
      </c>
    </row>
    <row r="411" spans="2:51" s="12" customFormat="1" ht="11.25">
      <c r="B411" s="168"/>
      <c r="D411" s="169" t="s">
        <v>187</v>
      </c>
      <c r="E411" s="170" t="s">
        <v>3</v>
      </c>
      <c r="F411" s="171" t="s">
        <v>264</v>
      </c>
      <c r="H411" s="172">
        <v>-10.005000000000001</v>
      </c>
      <c r="I411" s="173"/>
      <c r="L411" s="168"/>
      <c r="M411" s="174"/>
      <c r="N411" s="175"/>
      <c r="O411" s="175"/>
      <c r="P411" s="175"/>
      <c r="Q411" s="175"/>
      <c r="R411" s="175"/>
      <c r="S411" s="175"/>
      <c r="T411" s="176"/>
      <c r="AT411" s="170" t="s">
        <v>187</v>
      </c>
      <c r="AU411" s="170" t="s">
        <v>83</v>
      </c>
      <c r="AV411" s="12" t="s">
        <v>83</v>
      </c>
      <c r="AW411" s="12" t="s">
        <v>34</v>
      </c>
      <c r="AX411" s="12" t="s">
        <v>74</v>
      </c>
      <c r="AY411" s="170" t="s">
        <v>117</v>
      </c>
    </row>
    <row r="412" spans="2:51" s="12" customFormat="1" ht="11.25">
      <c r="B412" s="168"/>
      <c r="D412" s="169" t="s">
        <v>187</v>
      </c>
      <c r="E412" s="170" t="s">
        <v>3</v>
      </c>
      <c r="F412" s="171" t="s">
        <v>394</v>
      </c>
      <c r="H412" s="172">
        <v>-23.34</v>
      </c>
      <c r="I412" s="173"/>
      <c r="L412" s="168"/>
      <c r="M412" s="174"/>
      <c r="N412" s="175"/>
      <c r="O412" s="175"/>
      <c r="P412" s="175"/>
      <c r="Q412" s="175"/>
      <c r="R412" s="175"/>
      <c r="S412" s="175"/>
      <c r="T412" s="176"/>
      <c r="AT412" s="170" t="s">
        <v>187</v>
      </c>
      <c r="AU412" s="170" t="s">
        <v>83</v>
      </c>
      <c r="AV412" s="12" t="s">
        <v>83</v>
      </c>
      <c r="AW412" s="12" t="s">
        <v>34</v>
      </c>
      <c r="AX412" s="12" t="s">
        <v>74</v>
      </c>
      <c r="AY412" s="170" t="s">
        <v>117</v>
      </c>
    </row>
    <row r="413" spans="2:51" s="12" customFormat="1" ht="11.25">
      <c r="B413" s="168"/>
      <c r="D413" s="169" t="s">
        <v>187</v>
      </c>
      <c r="E413" s="170" t="s">
        <v>3</v>
      </c>
      <c r="F413" s="171" t="s">
        <v>395</v>
      </c>
      <c r="H413" s="172">
        <v>-126.024</v>
      </c>
      <c r="I413" s="173"/>
      <c r="L413" s="168"/>
      <c r="M413" s="174"/>
      <c r="N413" s="175"/>
      <c r="O413" s="175"/>
      <c r="P413" s="175"/>
      <c r="Q413" s="175"/>
      <c r="R413" s="175"/>
      <c r="S413" s="175"/>
      <c r="T413" s="176"/>
      <c r="AT413" s="170" t="s">
        <v>187</v>
      </c>
      <c r="AU413" s="170" t="s">
        <v>83</v>
      </c>
      <c r="AV413" s="12" t="s">
        <v>83</v>
      </c>
      <c r="AW413" s="12" t="s">
        <v>34</v>
      </c>
      <c r="AX413" s="12" t="s">
        <v>74</v>
      </c>
      <c r="AY413" s="170" t="s">
        <v>117</v>
      </c>
    </row>
    <row r="414" spans="2:51" s="13" customFormat="1" ht="11.25">
      <c r="B414" s="177"/>
      <c r="D414" s="169" t="s">
        <v>187</v>
      </c>
      <c r="E414" s="178" t="s">
        <v>3</v>
      </c>
      <c r="F414" s="179" t="s">
        <v>209</v>
      </c>
      <c r="H414" s="178" t="s">
        <v>3</v>
      </c>
      <c r="I414" s="180"/>
      <c r="L414" s="177"/>
      <c r="M414" s="181"/>
      <c r="N414" s="182"/>
      <c r="O414" s="182"/>
      <c r="P414" s="182"/>
      <c r="Q414" s="182"/>
      <c r="R414" s="182"/>
      <c r="S414" s="182"/>
      <c r="T414" s="183"/>
      <c r="AT414" s="178" t="s">
        <v>187</v>
      </c>
      <c r="AU414" s="178" t="s">
        <v>83</v>
      </c>
      <c r="AV414" s="13" t="s">
        <v>81</v>
      </c>
      <c r="AW414" s="13" t="s">
        <v>34</v>
      </c>
      <c r="AX414" s="13" t="s">
        <v>74</v>
      </c>
      <c r="AY414" s="178" t="s">
        <v>117</v>
      </c>
    </row>
    <row r="415" spans="2:51" s="12" customFormat="1" ht="11.25">
      <c r="B415" s="168"/>
      <c r="D415" s="169" t="s">
        <v>187</v>
      </c>
      <c r="E415" s="170" t="s">
        <v>3</v>
      </c>
      <c r="F415" s="171" t="s">
        <v>267</v>
      </c>
      <c r="H415" s="172">
        <v>280.798</v>
      </c>
      <c r="I415" s="173"/>
      <c r="L415" s="168"/>
      <c r="M415" s="174"/>
      <c r="N415" s="175"/>
      <c r="O415" s="175"/>
      <c r="P415" s="175"/>
      <c r="Q415" s="175"/>
      <c r="R415" s="175"/>
      <c r="S415" s="175"/>
      <c r="T415" s="176"/>
      <c r="AT415" s="170" t="s">
        <v>187</v>
      </c>
      <c r="AU415" s="170" t="s">
        <v>83</v>
      </c>
      <c r="AV415" s="12" t="s">
        <v>83</v>
      </c>
      <c r="AW415" s="12" t="s">
        <v>34</v>
      </c>
      <c r="AX415" s="12" t="s">
        <v>74</v>
      </c>
      <c r="AY415" s="170" t="s">
        <v>117</v>
      </c>
    </row>
    <row r="416" spans="2:51" s="12" customFormat="1" ht="11.25">
      <c r="B416" s="168"/>
      <c r="D416" s="169" t="s">
        <v>187</v>
      </c>
      <c r="E416" s="170" t="s">
        <v>3</v>
      </c>
      <c r="F416" s="171" t="s">
        <v>396</v>
      </c>
      <c r="H416" s="172">
        <v>-50.064</v>
      </c>
      <c r="I416" s="173"/>
      <c r="L416" s="168"/>
      <c r="M416" s="174"/>
      <c r="N416" s="175"/>
      <c r="O416" s="175"/>
      <c r="P416" s="175"/>
      <c r="Q416" s="175"/>
      <c r="R416" s="175"/>
      <c r="S416" s="175"/>
      <c r="T416" s="176"/>
      <c r="AT416" s="170" t="s">
        <v>187</v>
      </c>
      <c r="AU416" s="170" t="s">
        <v>83</v>
      </c>
      <c r="AV416" s="12" t="s">
        <v>83</v>
      </c>
      <c r="AW416" s="12" t="s">
        <v>34</v>
      </c>
      <c r="AX416" s="12" t="s">
        <v>74</v>
      </c>
      <c r="AY416" s="170" t="s">
        <v>117</v>
      </c>
    </row>
    <row r="417" spans="2:65" s="13" customFormat="1" ht="11.25">
      <c r="B417" s="177"/>
      <c r="D417" s="169" t="s">
        <v>187</v>
      </c>
      <c r="E417" s="178" t="s">
        <v>3</v>
      </c>
      <c r="F417" s="179" t="s">
        <v>239</v>
      </c>
      <c r="H417" s="178" t="s">
        <v>3</v>
      </c>
      <c r="I417" s="180"/>
      <c r="L417" s="177"/>
      <c r="M417" s="181"/>
      <c r="N417" s="182"/>
      <c r="O417" s="182"/>
      <c r="P417" s="182"/>
      <c r="Q417" s="182"/>
      <c r="R417" s="182"/>
      <c r="S417" s="182"/>
      <c r="T417" s="183"/>
      <c r="AT417" s="178" t="s">
        <v>187</v>
      </c>
      <c r="AU417" s="178" t="s">
        <v>83</v>
      </c>
      <c r="AV417" s="13" t="s">
        <v>81</v>
      </c>
      <c r="AW417" s="13" t="s">
        <v>34</v>
      </c>
      <c r="AX417" s="13" t="s">
        <v>74</v>
      </c>
      <c r="AY417" s="178" t="s">
        <v>117</v>
      </c>
    </row>
    <row r="418" spans="2:65" s="12" customFormat="1" ht="11.25">
      <c r="B418" s="168"/>
      <c r="D418" s="169" t="s">
        <v>187</v>
      </c>
      <c r="E418" s="170" t="s">
        <v>3</v>
      </c>
      <c r="F418" s="171" t="s">
        <v>269</v>
      </c>
      <c r="H418" s="172">
        <v>288.23899999999998</v>
      </c>
      <c r="I418" s="173"/>
      <c r="L418" s="168"/>
      <c r="M418" s="174"/>
      <c r="N418" s="175"/>
      <c r="O418" s="175"/>
      <c r="P418" s="175"/>
      <c r="Q418" s="175"/>
      <c r="R418" s="175"/>
      <c r="S418" s="175"/>
      <c r="T418" s="176"/>
      <c r="AT418" s="170" t="s">
        <v>187</v>
      </c>
      <c r="AU418" s="170" t="s">
        <v>83</v>
      </c>
      <c r="AV418" s="12" t="s">
        <v>83</v>
      </c>
      <c r="AW418" s="12" t="s">
        <v>34</v>
      </c>
      <c r="AX418" s="12" t="s">
        <v>74</v>
      </c>
      <c r="AY418" s="170" t="s">
        <v>117</v>
      </c>
    </row>
    <row r="419" spans="2:65" s="12" customFormat="1" ht="11.25">
      <c r="B419" s="168"/>
      <c r="D419" s="169" t="s">
        <v>187</v>
      </c>
      <c r="E419" s="170" t="s">
        <v>3</v>
      </c>
      <c r="F419" s="171" t="s">
        <v>270</v>
      </c>
      <c r="H419" s="172">
        <v>-3.3580000000000001</v>
      </c>
      <c r="I419" s="173"/>
      <c r="L419" s="168"/>
      <c r="M419" s="174"/>
      <c r="N419" s="175"/>
      <c r="O419" s="175"/>
      <c r="P419" s="175"/>
      <c r="Q419" s="175"/>
      <c r="R419" s="175"/>
      <c r="S419" s="175"/>
      <c r="T419" s="176"/>
      <c r="AT419" s="170" t="s">
        <v>187</v>
      </c>
      <c r="AU419" s="170" t="s">
        <v>83</v>
      </c>
      <c r="AV419" s="12" t="s">
        <v>83</v>
      </c>
      <c r="AW419" s="12" t="s">
        <v>34</v>
      </c>
      <c r="AX419" s="12" t="s">
        <v>74</v>
      </c>
      <c r="AY419" s="170" t="s">
        <v>117</v>
      </c>
    </row>
    <row r="420" spans="2:65" s="12" customFormat="1" ht="11.25">
      <c r="B420" s="168"/>
      <c r="D420" s="169" t="s">
        <v>187</v>
      </c>
      <c r="E420" s="170" t="s">
        <v>3</v>
      </c>
      <c r="F420" s="171" t="s">
        <v>271</v>
      </c>
      <c r="H420" s="172">
        <v>-20.286000000000001</v>
      </c>
      <c r="I420" s="173"/>
      <c r="L420" s="168"/>
      <c r="M420" s="174"/>
      <c r="N420" s="175"/>
      <c r="O420" s="175"/>
      <c r="P420" s="175"/>
      <c r="Q420" s="175"/>
      <c r="R420" s="175"/>
      <c r="S420" s="175"/>
      <c r="T420" s="176"/>
      <c r="AT420" s="170" t="s">
        <v>187</v>
      </c>
      <c r="AU420" s="170" t="s">
        <v>83</v>
      </c>
      <c r="AV420" s="12" t="s">
        <v>83</v>
      </c>
      <c r="AW420" s="12" t="s">
        <v>34</v>
      </c>
      <c r="AX420" s="12" t="s">
        <v>74</v>
      </c>
      <c r="AY420" s="170" t="s">
        <v>117</v>
      </c>
    </row>
    <row r="421" spans="2:65" s="13" customFormat="1" ht="11.25">
      <c r="B421" s="177"/>
      <c r="D421" s="169" t="s">
        <v>187</v>
      </c>
      <c r="E421" s="178" t="s">
        <v>3</v>
      </c>
      <c r="F421" s="179" t="s">
        <v>379</v>
      </c>
      <c r="H421" s="178" t="s">
        <v>3</v>
      </c>
      <c r="I421" s="180"/>
      <c r="L421" s="177"/>
      <c r="M421" s="181"/>
      <c r="N421" s="182"/>
      <c r="O421" s="182"/>
      <c r="P421" s="182"/>
      <c r="Q421" s="182"/>
      <c r="R421" s="182"/>
      <c r="S421" s="182"/>
      <c r="T421" s="183"/>
      <c r="AT421" s="178" t="s">
        <v>187</v>
      </c>
      <c r="AU421" s="178" t="s">
        <v>83</v>
      </c>
      <c r="AV421" s="13" t="s">
        <v>81</v>
      </c>
      <c r="AW421" s="13" t="s">
        <v>34</v>
      </c>
      <c r="AX421" s="13" t="s">
        <v>74</v>
      </c>
      <c r="AY421" s="178" t="s">
        <v>117</v>
      </c>
    </row>
    <row r="422" spans="2:65" s="12" customFormat="1" ht="11.25">
      <c r="B422" s="168"/>
      <c r="D422" s="169" t="s">
        <v>187</v>
      </c>
      <c r="E422" s="170" t="s">
        <v>3</v>
      </c>
      <c r="F422" s="171" t="s">
        <v>397</v>
      </c>
      <c r="H422" s="172">
        <v>-43.654000000000003</v>
      </c>
      <c r="I422" s="173"/>
      <c r="L422" s="168"/>
      <c r="M422" s="174"/>
      <c r="N422" s="175"/>
      <c r="O422" s="175"/>
      <c r="P422" s="175"/>
      <c r="Q422" s="175"/>
      <c r="R422" s="175"/>
      <c r="S422" s="175"/>
      <c r="T422" s="176"/>
      <c r="AT422" s="170" t="s">
        <v>187</v>
      </c>
      <c r="AU422" s="170" t="s">
        <v>83</v>
      </c>
      <c r="AV422" s="12" t="s">
        <v>83</v>
      </c>
      <c r="AW422" s="12" t="s">
        <v>34</v>
      </c>
      <c r="AX422" s="12" t="s">
        <v>74</v>
      </c>
      <c r="AY422" s="170" t="s">
        <v>117</v>
      </c>
    </row>
    <row r="423" spans="2:65" s="14" customFormat="1" ht="11.25">
      <c r="B423" s="184"/>
      <c r="D423" s="169" t="s">
        <v>187</v>
      </c>
      <c r="E423" s="185" t="s">
        <v>3</v>
      </c>
      <c r="F423" s="186" t="s">
        <v>211</v>
      </c>
      <c r="H423" s="187">
        <v>1722.1890000000001</v>
      </c>
      <c r="I423" s="188"/>
      <c r="L423" s="184"/>
      <c r="M423" s="189"/>
      <c r="N423" s="190"/>
      <c r="O423" s="190"/>
      <c r="P423" s="190"/>
      <c r="Q423" s="190"/>
      <c r="R423" s="190"/>
      <c r="S423" s="190"/>
      <c r="T423" s="191"/>
      <c r="AT423" s="185" t="s">
        <v>187</v>
      </c>
      <c r="AU423" s="185" t="s">
        <v>83</v>
      </c>
      <c r="AV423" s="14" t="s">
        <v>181</v>
      </c>
      <c r="AW423" s="14" t="s">
        <v>34</v>
      </c>
      <c r="AX423" s="14" t="s">
        <v>81</v>
      </c>
      <c r="AY423" s="185" t="s">
        <v>117</v>
      </c>
    </row>
    <row r="424" spans="2:65" s="1" customFormat="1" ht="21.75" customHeight="1">
      <c r="B424" s="148"/>
      <c r="C424" s="149" t="s">
        <v>417</v>
      </c>
      <c r="D424" s="149" t="s">
        <v>120</v>
      </c>
      <c r="E424" s="150" t="s">
        <v>418</v>
      </c>
      <c r="F424" s="151" t="s">
        <v>419</v>
      </c>
      <c r="G424" s="152" t="s">
        <v>180</v>
      </c>
      <c r="H424" s="153">
        <v>12</v>
      </c>
      <c r="I424" s="154"/>
      <c r="J424" s="155">
        <f>ROUND(I424*H424,2)</f>
        <v>0</v>
      </c>
      <c r="K424" s="151" t="s">
        <v>131</v>
      </c>
      <c r="L424" s="32"/>
      <c r="M424" s="156" t="s">
        <v>3</v>
      </c>
      <c r="N424" s="157" t="s">
        <v>45</v>
      </c>
      <c r="O424" s="51"/>
      <c r="P424" s="158">
        <f>O424*H424</f>
        <v>0</v>
      </c>
      <c r="Q424" s="158">
        <v>0.27272000000000002</v>
      </c>
      <c r="R424" s="158">
        <f>Q424*H424</f>
        <v>3.27264</v>
      </c>
      <c r="S424" s="158">
        <v>0</v>
      </c>
      <c r="T424" s="159">
        <f>S424*H424</f>
        <v>0</v>
      </c>
      <c r="AR424" s="18" t="s">
        <v>181</v>
      </c>
      <c r="AT424" s="18" t="s">
        <v>120</v>
      </c>
      <c r="AU424" s="18" t="s">
        <v>83</v>
      </c>
      <c r="AY424" s="18" t="s">
        <v>117</v>
      </c>
      <c r="BE424" s="160">
        <f>IF(N424="základní",J424,0)</f>
        <v>0</v>
      </c>
      <c r="BF424" s="160">
        <f>IF(N424="snížená",J424,0)</f>
        <v>0</v>
      </c>
      <c r="BG424" s="160">
        <f>IF(N424="zákl. přenesená",J424,0)</f>
        <v>0</v>
      </c>
      <c r="BH424" s="160">
        <f>IF(N424="sníž. přenesená",J424,0)</f>
        <v>0</v>
      </c>
      <c r="BI424" s="160">
        <f>IF(N424="nulová",J424,0)</f>
        <v>0</v>
      </c>
      <c r="BJ424" s="18" t="s">
        <v>81</v>
      </c>
      <c r="BK424" s="160">
        <f>ROUND(I424*H424,2)</f>
        <v>0</v>
      </c>
      <c r="BL424" s="18" t="s">
        <v>181</v>
      </c>
      <c r="BM424" s="18" t="s">
        <v>420</v>
      </c>
    </row>
    <row r="425" spans="2:65" s="12" customFormat="1" ht="11.25">
      <c r="B425" s="168"/>
      <c r="D425" s="169" t="s">
        <v>187</v>
      </c>
      <c r="E425" s="170" t="s">
        <v>3</v>
      </c>
      <c r="F425" s="171" t="s">
        <v>421</v>
      </c>
      <c r="H425" s="172">
        <v>12</v>
      </c>
      <c r="I425" s="173"/>
      <c r="L425" s="168"/>
      <c r="M425" s="174"/>
      <c r="N425" s="175"/>
      <c r="O425" s="175"/>
      <c r="P425" s="175"/>
      <c r="Q425" s="175"/>
      <c r="R425" s="175"/>
      <c r="S425" s="175"/>
      <c r="T425" s="176"/>
      <c r="AT425" s="170" t="s">
        <v>187</v>
      </c>
      <c r="AU425" s="170" t="s">
        <v>83</v>
      </c>
      <c r="AV425" s="12" t="s">
        <v>83</v>
      </c>
      <c r="AW425" s="12" t="s">
        <v>34</v>
      </c>
      <c r="AX425" s="12" t="s">
        <v>81</v>
      </c>
      <c r="AY425" s="170" t="s">
        <v>117</v>
      </c>
    </row>
    <row r="426" spans="2:65" s="11" customFormat="1" ht="22.9" customHeight="1">
      <c r="B426" s="135"/>
      <c r="D426" s="136" t="s">
        <v>73</v>
      </c>
      <c r="E426" s="146" t="s">
        <v>223</v>
      </c>
      <c r="F426" s="146" t="s">
        <v>422</v>
      </c>
      <c r="I426" s="138"/>
      <c r="J426" s="147">
        <f>BK426</f>
        <v>0</v>
      </c>
      <c r="L426" s="135"/>
      <c r="M426" s="140"/>
      <c r="N426" s="141"/>
      <c r="O426" s="141"/>
      <c r="P426" s="142">
        <f>SUM(P427:P428)</f>
        <v>0</v>
      </c>
      <c r="Q426" s="141"/>
      <c r="R426" s="142">
        <f>SUM(R427:R428)</f>
        <v>1.32E-2</v>
      </c>
      <c r="S426" s="141"/>
      <c r="T426" s="143">
        <f>SUM(T427:T428)</f>
        <v>0</v>
      </c>
      <c r="AR426" s="136" t="s">
        <v>81</v>
      </c>
      <c r="AT426" s="144" t="s">
        <v>73</v>
      </c>
      <c r="AU426" s="144" t="s">
        <v>81</v>
      </c>
      <c r="AY426" s="136" t="s">
        <v>117</v>
      </c>
      <c r="BK426" s="145">
        <f>SUM(BK427:BK428)</f>
        <v>0</v>
      </c>
    </row>
    <row r="427" spans="2:65" s="1" customFormat="1" ht="21.75" customHeight="1">
      <c r="B427" s="148"/>
      <c r="C427" s="149" t="s">
        <v>423</v>
      </c>
      <c r="D427" s="149" t="s">
        <v>120</v>
      </c>
      <c r="E427" s="150" t="s">
        <v>424</v>
      </c>
      <c r="F427" s="151" t="s">
        <v>425</v>
      </c>
      <c r="G427" s="152" t="s">
        <v>195</v>
      </c>
      <c r="H427" s="153">
        <v>12</v>
      </c>
      <c r="I427" s="154"/>
      <c r="J427" s="155">
        <f>ROUND(I427*H427,2)</f>
        <v>0</v>
      </c>
      <c r="K427" s="151" t="s">
        <v>131</v>
      </c>
      <c r="L427" s="32"/>
      <c r="M427" s="156" t="s">
        <v>3</v>
      </c>
      <c r="N427" s="157" t="s">
        <v>45</v>
      </c>
      <c r="O427" s="51"/>
      <c r="P427" s="158">
        <f>O427*H427</f>
        <v>0</v>
      </c>
      <c r="Q427" s="158">
        <v>0</v>
      </c>
      <c r="R427" s="158">
        <f>Q427*H427</f>
        <v>0</v>
      </c>
      <c r="S427" s="158">
        <v>0</v>
      </c>
      <c r="T427" s="159">
        <f>S427*H427</f>
        <v>0</v>
      </c>
      <c r="AR427" s="18" t="s">
        <v>181</v>
      </c>
      <c r="AT427" s="18" t="s">
        <v>120</v>
      </c>
      <c r="AU427" s="18" t="s">
        <v>83</v>
      </c>
      <c r="AY427" s="18" t="s">
        <v>117</v>
      </c>
      <c r="BE427" s="160">
        <f>IF(N427="základní",J427,0)</f>
        <v>0</v>
      </c>
      <c r="BF427" s="160">
        <f>IF(N427="snížená",J427,0)</f>
        <v>0</v>
      </c>
      <c r="BG427" s="160">
        <f>IF(N427="zákl. přenesená",J427,0)</f>
        <v>0</v>
      </c>
      <c r="BH427" s="160">
        <f>IF(N427="sníž. přenesená",J427,0)</f>
        <v>0</v>
      </c>
      <c r="BI427" s="160">
        <f>IF(N427="nulová",J427,0)</f>
        <v>0</v>
      </c>
      <c r="BJ427" s="18" t="s">
        <v>81</v>
      </c>
      <c r="BK427" s="160">
        <f>ROUND(I427*H427,2)</f>
        <v>0</v>
      </c>
      <c r="BL427" s="18" t="s">
        <v>181</v>
      </c>
      <c r="BM427" s="18" t="s">
        <v>426</v>
      </c>
    </row>
    <row r="428" spans="2:65" s="1" customFormat="1" ht="16.350000000000001" customHeight="1">
      <c r="B428" s="148"/>
      <c r="C428" s="200" t="s">
        <v>427</v>
      </c>
      <c r="D428" s="200" t="s">
        <v>276</v>
      </c>
      <c r="E428" s="201" t="s">
        <v>428</v>
      </c>
      <c r="F428" s="202" t="s">
        <v>429</v>
      </c>
      <c r="G428" s="203" t="s">
        <v>195</v>
      </c>
      <c r="H428" s="204">
        <v>12</v>
      </c>
      <c r="I428" s="205"/>
      <c r="J428" s="206">
        <f>ROUND(I428*H428,2)</f>
        <v>0</v>
      </c>
      <c r="K428" s="202" t="s">
        <v>131</v>
      </c>
      <c r="L428" s="207"/>
      <c r="M428" s="208" t="s">
        <v>3</v>
      </c>
      <c r="N428" s="209" t="s">
        <v>45</v>
      </c>
      <c r="O428" s="51"/>
      <c r="P428" s="158">
        <f>O428*H428</f>
        <v>0</v>
      </c>
      <c r="Q428" s="158">
        <v>1.1000000000000001E-3</v>
      </c>
      <c r="R428" s="158">
        <f>Q428*H428</f>
        <v>1.32E-2</v>
      </c>
      <c r="S428" s="158">
        <v>0</v>
      </c>
      <c r="T428" s="159">
        <f>S428*H428</f>
        <v>0</v>
      </c>
      <c r="AR428" s="18" t="s">
        <v>223</v>
      </c>
      <c r="AT428" s="18" t="s">
        <v>276</v>
      </c>
      <c r="AU428" s="18" t="s">
        <v>83</v>
      </c>
      <c r="AY428" s="18" t="s">
        <v>117</v>
      </c>
      <c r="BE428" s="160">
        <f>IF(N428="základní",J428,0)</f>
        <v>0</v>
      </c>
      <c r="BF428" s="160">
        <f>IF(N428="snížená",J428,0)</f>
        <v>0</v>
      </c>
      <c r="BG428" s="160">
        <f>IF(N428="zákl. přenesená",J428,0)</f>
        <v>0</v>
      </c>
      <c r="BH428" s="160">
        <f>IF(N428="sníž. přenesená",J428,0)</f>
        <v>0</v>
      </c>
      <c r="BI428" s="160">
        <f>IF(N428="nulová",J428,0)</f>
        <v>0</v>
      </c>
      <c r="BJ428" s="18" t="s">
        <v>81</v>
      </c>
      <c r="BK428" s="160">
        <f>ROUND(I428*H428,2)</f>
        <v>0</v>
      </c>
      <c r="BL428" s="18" t="s">
        <v>181</v>
      </c>
      <c r="BM428" s="18" t="s">
        <v>430</v>
      </c>
    </row>
    <row r="429" spans="2:65" s="11" customFormat="1" ht="22.9" customHeight="1">
      <c r="B429" s="135"/>
      <c r="D429" s="136" t="s">
        <v>73</v>
      </c>
      <c r="E429" s="146" t="s">
        <v>275</v>
      </c>
      <c r="F429" s="146" t="s">
        <v>431</v>
      </c>
      <c r="I429" s="138"/>
      <c r="J429" s="147">
        <f>BK429</f>
        <v>0</v>
      </c>
      <c r="L429" s="135"/>
      <c r="M429" s="140"/>
      <c r="N429" s="141"/>
      <c r="O429" s="141"/>
      <c r="P429" s="142">
        <f>SUM(P430:P531)</f>
        <v>0</v>
      </c>
      <c r="Q429" s="141"/>
      <c r="R429" s="142">
        <f>SUM(R430:R531)</f>
        <v>0.11754394000000001</v>
      </c>
      <c r="S429" s="141"/>
      <c r="T429" s="143">
        <f>SUM(T430:T531)</f>
        <v>46.366702000000004</v>
      </c>
      <c r="AR429" s="136" t="s">
        <v>81</v>
      </c>
      <c r="AT429" s="144" t="s">
        <v>73</v>
      </c>
      <c r="AU429" s="144" t="s">
        <v>81</v>
      </c>
      <c r="AY429" s="136" t="s">
        <v>117</v>
      </c>
      <c r="BK429" s="145">
        <f>SUM(BK430:BK531)</f>
        <v>0</v>
      </c>
    </row>
    <row r="430" spans="2:65" s="1" customFormat="1" ht="21.75" customHeight="1">
      <c r="B430" s="148"/>
      <c r="C430" s="149" t="s">
        <v>432</v>
      </c>
      <c r="D430" s="149" t="s">
        <v>120</v>
      </c>
      <c r="E430" s="150" t="s">
        <v>433</v>
      </c>
      <c r="F430" s="151" t="s">
        <v>434</v>
      </c>
      <c r="G430" s="152" t="s">
        <v>180</v>
      </c>
      <c r="H430" s="153">
        <v>2111.0250000000001</v>
      </c>
      <c r="I430" s="154"/>
      <c r="J430" s="155">
        <f>ROUND(I430*H430,2)</f>
        <v>0</v>
      </c>
      <c r="K430" s="151" t="s">
        <v>131</v>
      </c>
      <c r="L430" s="32"/>
      <c r="M430" s="156" t="s">
        <v>3</v>
      </c>
      <c r="N430" s="157" t="s">
        <v>45</v>
      </c>
      <c r="O430" s="51"/>
      <c r="P430" s="158">
        <f>O430*H430</f>
        <v>0</v>
      </c>
      <c r="Q430" s="158">
        <v>0</v>
      </c>
      <c r="R430" s="158">
        <f>Q430*H430</f>
        <v>0</v>
      </c>
      <c r="S430" s="158">
        <v>0</v>
      </c>
      <c r="T430" s="159">
        <f>S430*H430</f>
        <v>0</v>
      </c>
      <c r="AR430" s="18" t="s">
        <v>181</v>
      </c>
      <c r="AT430" s="18" t="s">
        <v>120</v>
      </c>
      <c r="AU430" s="18" t="s">
        <v>83</v>
      </c>
      <c r="AY430" s="18" t="s">
        <v>117</v>
      </c>
      <c r="BE430" s="160">
        <f>IF(N430="základní",J430,0)</f>
        <v>0</v>
      </c>
      <c r="BF430" s="160">
        <f>IF(N430="snížená",J430,0)</f>
        <v>0</v>
      </c>
      <c r="BG430" s="160">
        <f>IF(N430="zákl. přenesená",J430,0)</f>
        <v>0</v>
      </c>
      <c r="BH430" s="160">
        <f>IF(N430="sníž. přenesená",J430,0)</f>
        <v>0</v>
      </c>
      <c r="BI430" s="160">
        <f>IF(N430="nulová",J430,0)</f>
        <v>0</v>
      </c>
      <c r="BJ430" s="18" t="s">
        <v>81</v>
      </c>
      <c r="BK430" s="160">
        <f>ROUND(I430*H430,2)</f>
        <v>0</v>
      </c>
      <c r="BL430" s="18" t="s">
        <v>181</v>
      </c>
      <c r="BM430" s="18" t="s">
        <v>435</v>
      </c>
    </row>
    <row r="431" spans="2:65" s="12" customFormat="1" ht="11.25">
      <c r="B431" s="168"/>
      <c r="D431" s="169" t="s">
        <v>187</v>
      </c>
      <c r="E431" s="170" t="s">
        <v>3</v>
      </c>
      <c r="F431" s="171" t="s">
        <v>436</v>
      </c>
      <c r="H431" s="172">
        <v>828</v>
      </c>
      <c r="I431" s="173"/>
      <c r="L431" s="168"/>
      <c r="M431" s="174"/>
      <c r="N431" s="175"/>
      <c r="O431" s="175"/>
      <c r="P431" s="175"/>
      <c r="Q431" s="175"/>
      <c r="R431" s="175"/>
      <c r="S431" s="175"/>
      <c r="T431" s="176"/>
      <c r="AT431" s="170" t="s">
        <v>187</v>
      </c>
      <c r="AU431" s="170" t="s">
        <v>83</v>
      </c>
      <c r="AV431" s="12" t="s">
        <v>83</v>
      </c>
      <c r="AW431" s="12" t="s">
        <v>34</v>
      </c>
      <c r="AX431" s="12" t="s">
        <v>74</v>
      </c>
      <c r="AY431" s="170" t="s">
        <v>117</v>
      </c>
    </row>
    <row r="432" spans="2:65" s="12" customFormat="1" ht="11.25">
      <c r="B432" s="168"/>
      <c r="D432" s="169" t="s">
        <v>187</v>
      </c>
      <c r="E432" s="170" t="s">
        <v>3</v>
      </c>
      <c r="F432" s="171" t="s">
        <v>437</v>
      </c>
      <c r="H432" s="172">
        <v>243</v>
      </c>
      <c r="I432" s="173"/>
      <c r="L432" s="168"/>
      <c r="M432" s="174"/>
      <c r="N432" s="175"/>
      <c r="O432" s="175"/>
      <c r="P432" s="175"/>
      <c r="Q432" s="175"/>
      <c r="R432" s="175"/>
      <c r="S432" s="175"/>
      <c r="T432" s="176"/>
      <c r="AT432" s="170" t="s">
        <v>187</v>
      </c>
      <c r="AU432" s="170" t="s">
        <v>83</v>
      </c>
      <c r="AV432" s="12" t="s">
        <v>83</v>
      </c>
      <c r="AW432" s="12" t="s">
        <v>34</v>
      </c>
      <c r="AX432" s="12" t="s">
        <v>74</v>
      </c>
      <c r="AY432" s="170" t="s">
        <v>117</v>
      </c>
    </row>
    <row r="433" spans="2:65" s="12" customFormat="1" ht="11.25">
      <c r="B433" s="168"/>
      <c r="D433" s="169" t="s">
        <v>187</v>
      </c>
      <c r="E433" s="170" t="s">
        <v>3</v>
      </c>
      <c r="F433" s="171" t="s">
        <v>438</v>
      </c>
      <c r="H433" s="172">
        <v>270</v>
      </c>
      <c r="I433" s="173"/>
      <c r="L433" s="168"/>
      <c r="M433" s="174"/>
      <c r="N433" s="175"/>
      <c r="O433" s="175"/>
      <c r="P433" s="175"/>
      <c r="Q433" s="175"/>
      <c r="R433" s="175"/>
      <c r="S433" s="175"/>
      <c r="T433" s="176"/>
      <c r="AT433" s="170" t="s">
        <v>187</v>
      </c>
      <c r="AU433" s="170" t="s">
        <v>83</v>
      </c>
      <c r="AV433" s="12" t="s">
        <v>83</v>
      </c>
      <c r="AW433" s="12" t="s">
        <v>34</v>
      </c>
      <c r="AX433" s="12" t="s">
        <v>74</v>
      </c>
      <c r="AY433" s="170" t="s">
        <v>117</v>
      </c>
    </row>
    <row r="434" spans="2:65" s="12" customFormat="1" ht="11.25">
      <c r="B434" s="168"/>
      <c r="D434" s="169" t="s">
        <v>187</v>
      </c>
      <c r="E434" s="170" t="s">
        <v>3</v>
      </c>
      <c r="F434" s="171" t="s">
        <v>439</v>
      </c>
      <c r="H434" s="172">
        <v>242.72</v>
      </c>
      <c r="I434" s="173"/>
      <c r="L434" s="168"/>
      <c r="M434" s="174"/>
      <c r="N434" s="175"/>
      <c r="O434" s="175"/>
      <c r="P434" s="175"/>
      <c r="Q434" s="175"/>
      <c r="R434" s="175"/>
      <c r="S434" s="175"/>
      <c r="T434" s="176"/>
      <c r="AT434" s="170" t="s">
        <v>187</v>
      </c>
      <c r="AU434" s="170" t="s">
        <v>83</v>
      </c>
      <c r="AV434" s="12" t="s">
        <v>83</v>
      </c>
      <c r="AW434" s="12" t="s">
        <v>34</v>
      </c>
      <c r="AX434" s="12" t="s">
        <v>74</v>
      </c>
      <c r="AY434" s="170" t="s">
        <v>117</v>
      </c>
    </row>
    <row r="435" spans="2:65" s="12" customFormat="1" ht="11.25">
      <c r="B435" s="168"/>
      <c r="D435" s="169" t="s">
        <v>187</v>
      </c>
      <c r="E435" s="170" t="s">
        <v>3</v>
      </c>
      <c r="F435" s="171" t="s">
        <v>440</v>
      </c>
      <c r="H435" s="172">
        <v>245.86</v>
      </c>
      <c r="I435" s="173"/>
      <c r="L435" s="168"/>
      <c r="M435" s="174"/>
      <c r="N435" s="175"/>
      <c r="O435" s="175"/>
      <c r="P435" s="175"/>
      <c r="Q435" s="175"/>
      <c r="R435" s="175"/>
      <c r="S435" s="175"/>
      <c r="T435" s="176"/>
      <c r="AT435" s="170" t="s">
        <v>187</v>
      </c>
      <c r="AU435" s="170" t="s">
        <v>83</v>
      </c>
      <c r="AV435" s="12" t="s">
        <v>83</v>
      </c>
      <c r="AW435" s="12" t="s">
        <v>34</v>
      </c>
      <c r="AX435" s="12" t="s">
        <v>74</v>
      </c>
      <c r="AY435" s="170" t="s">
        <v>117</v>
      </c>
    </row>
    <row r="436" spans="2:65" s="12" customFormat="1" ht="11.25">
      <c r="B436" s="168"/>
      <c r="D436" s="169" t="s">
        <v>187</v>
      </c>
      <c r="E436" s="170" t="s">
        <v>3</v>
      </c>
      <c r="F436" s="171" t="s">
        <v>441</v>
      </c>
      <c r="H436" s="172">
        <v>281.44499999999999</v>
      </c>
      <c r="I436" s="173"/>
      <c r="L436" s="168"/>
      <c r="M436" s="174"/>
      <c r="N436" s="175"/>
      <c r="O436" s="175"/>
      <c r="P436" s="175"/>
      <c r="Q436" s="175"/>
      <c r="R436" s="175"/>
      <c r="S436" s="175"/>
      <c r="T436" s="176"/>
      <c r="AT436" s="170" t="s">
        <v>187</v>
      </c>
      <c r="AU436" s="170" t="s">
        <v>83</v>
      </c>
      <c r="AV436" s="12" t="s">
        <v>83</v>
      </c>
      <c r="AW436" s="12" t="s">
        <v>34</v>
      </c>
      <c r="AX436" s="12" t="s">
        <v>74</v>
      </c>
      <c r="AY436" s="170" t="s">
        <v>117</v>
      </c>
    </row>
    <row r="437" spans="2:65" s="14" customFormat="1" ht="11.25">
      <c r="B437" s="184"/>
      <c r="D437" s="169" t="s">
        <v>187</v>
      </c>
      <c r="E437" s="185" t="s">
        <v>145</v>
      </c>
      <c r="F437" s="186" t="s">
        <v>211</v>
      </c>
      <c r="H437" s="187">
        <v>2111.0250000000001</v>
      </c>
      <c r="I437" s="188"/>
      <c r="L437" s="184"/>
      <c r="M437" s="189"/>
      <c r="N437" s="190"/>
      <c r="O437" s="190"/>
      <c r="P437" s="190"/>
      <c r="Q437" s="190"/>
      <c r="R437" s="190"/>
      <c r="S437" s="190"/>
      <c r="T437" s="191"/>
      <c r="AT437" s="185" t="s">
        <v>187</v>
      </c>
      <c r="AU437" s="185" t="s">
        <v>83</v>
      </c>
      <c r="AV437" s="14" t="s">
        <v>181</v>
      </c>
      <c r="AW437" s="14" t="s">
        <v>34</v>
      </c>
      <c r="AX437" s="14" t="s">
        <v>81</v>
      </c>
      <c r="AY437" s="185" t="s">
        <v>117</v>
      </c>
    </row>
    <row r="438" spans="2:65" s="1" customFormat="1" ht="21.75" customHeight="1">
      <c r="B438" s="148"/>
      <c r="C438" s="149" t="s">
        <v>442</v>
      </c>
      <c r="D438" s="149" t="s">
        <v>120</v>
      </c>
      <c r="E438" s="150" t="s">
        <v>443</v>
      </c>
      <c r="F438" s="151" t="s">
        <v>444</v>
      </c>
      <c r="G438" s="152" t="s">
        <v>180</v>
      </c>
      <c r="H438" s="153">
        <v>2111.0250000000001</v>
      </c>
      <c r="I438" s="154"/>
      <c r="J438" s="155">
        <f>ROUND(I438*H438,2)</f>
        <v>0</v>
      </c>
      <c r="K438" s="151" t="s">
        <v>131</v>
      </c>
      <c r="L438" s="32"/>
      <c r="M438" s="156" t="s">
        <v>3</v>
      </c>
      <c r="N438" s="157" t="s">
        <v>45</v>
      </c>
      <c r="O438" s="51"/>
      <c r="P438" s="158">
        <f>O438*H438</f>
        <v>0</v>
      </c>
      <c r="Q438" s="158">
        <v>0</v>
      </c>
      <c r="R438" s="158">
        <f>Q438*H438</f>
        <v>0</v>
      </c>
      <c r="S438" s="158">
        <v>0</v>
      </c>
      <c r="T438" s="159">
        <f>S438*H438</f>
        <v>0</v>
      </c>
      <c r="AR438" s="18" t="s">
        <v>181</v>
      </c>
      <c r="AT438" s="18" t="s">
        <v>120</v>
      </c>
      <c r="AU438" s="18" t="s">
        <v>83</v>
      </c>
      <c r="AY438" s="18" t="s">
        <v>117</v>
      </c>
      <c r="BE438" s="160">
        <f>IF(N438="základní",J438,0)</f>
        <v>0</v>
      </c>
      <c r="BF438" s="160">
        <f>IF(N438="snížená",J438,0)</f>
        <v>0</v>
      </c>
      <c r="BG438" s="160">
        <f>IF(N438="zákl. přenesená",J438,0)</f>
        <v>0</v>
      </c>
      <c r="BH438" s="160">
        <f>IF(N438="sníž. přenesená",J438,0)</f>
        <v>0</v>
      </c>
      <c r="BI438" s="160">
        <f>IF(N438="nulová",J438,0)</f>
        <v>0</v>
      </c>
      <c r="BJ438" s="18" t="s">
        <v>81</v>
      </c>
      <c r="BK438" s="160">
        <f>ROUND(I438*H438,2)</f>
        <v>0</v>
      </c>
      <c r="BL438" s="18" t="s">
        <v>181</v>
      </c>
      <c r="BM438" s="18" t="s">
        <v>445</v>
      </c>
    </row>
    <row r="439" spans="2:65" s="12" customFormat="1" ht="11.25">
      <c r="B439" s="168"/>
      <c r="D439" s="169" t="s">
        <v>187</v>
      </c>
      <c r="E439" s="170" t="s">
        <v>3</v>
      </c>
      <c r="F439" s="171" t="s">
        <v>145</v>
      </c>
      <c r="H439" s="172">
        <v>2111.0250000000001</v>
      </c>
      <c r="I439" s="173"/>
      <c r="L439" s="168"/>
      <c r="M439" s="174"/>
      <c r="N439" s="175"/>
      <c r="O439" s="175"/>
      <c r="P439" s="175"/>
      <c r="Q439" s="175"/>
      <c r="R439" s="175"/>
      <c r="S439" s="175"/>
      <c r="T439" s="176"/>
      <c r="AT439" s="170" t="s">
        <v>187</v>
      </c>
      <c r="AU439" s="170" t="s">
        <v>83</v>
      </c>
      <c r="AV439" s="12" t="s">
        <v>83</v>
      </c>
      <c r="AW439" s="12" t="s">
        <v>34</v>
      </c>
      <c r="AX439" s="12" t="s">
        <v>81</v>
      </c>
      <c r="AY439" s="170" t="s">
        <v>117</v>
      </c>
    </row>
    <row r="440" spans="2:65" s="1" customFormat="1" ht="21.75" customHeight="1">
      <c r="B440" s="148"/>
      <c r="C440" s="149" t="s">
        <v>446</v>
      </c>
      <c r="D440" s="149" t="s">
        <v>120</v>
      </c>
      <c r="E440" s="150" t="s">
        <v>447</v>
      </c>
      <c r="F440" s="151" t="s">
        <v>448</v>
      </c>
      <c r="G440" s="152" t="s">
        <v>180</v>
      </c>
      <c r="H440" s="153">
        <v>139.86000000000001</v>
      </c>
      <c r="I440" s="154"/>
      <c r="J440" s="155">
        <f>ROUND(I440*H440,2)</f>
        <v>0</v>
      </c>
      <c r="K440" s="151" t="s">
        <v>131</v>
      </c>
      <c r="L440" s="32"/>
      <c r="M440" s="156" t="s">
        <v>3</v>
      </c>
      <c r="N440" s="157" t="s">
        <v>45</v>
      </c>
      <c r="O440" s="51"/>
      <c r="P440" s="158">
        <f>O440*H440</f>
        <v>0</v>
      </c>
      <c r="Q440" s="158">
        <v>2.1000000000000001E-4</v>
      </c>
      <c r="R440" s="158">
        <f>Q440*H440</f>
        <v>2.9370600000000004E-2</v>
      </c>
      <c r="S440" s="158">
        <v>0</v>
      </c>
      <c r="T440" s="159">
        <f>S440*H440</f>
        <v>0</v>
      </c>
      <c r="AR440" s="18" t="s">
        <v>181</v>
      </c>
      <c r="AT440" s="18" t="s">
        <v>120</v>
      </c>
      <c r="AU440" s="18" t="s">
        <v>83</v>
      </c>
      <c r="AY440" s="18" t="s">
        <v>117</v>
      </c>
      <c r="BE440" s="160">
        <f>IF(N440="základní",J440,0)</f>
        <v>0</v>
      </c>
      <c r="BF440" s="160">
        <f>IF(N440="snížená",J440,0)</f>
        <v>0</v>
      </c>
      <c r="BG440" s="160">
        <f>IF(N440="zákl. přenesená",J440,0)</f>
        <v>0</v>
      </c>
      <c r="BH440" s="160">
        <f>IF(N440="sníž. přenesená",J440,0)</f>
        <v>0</v>
      </c>
      <c r="BI440" s="160">
        <f>IF(N440="nulová",J440,0)</f>
        <v>0</v>
      </c>
      <c r="BJ440" s="18" t="s">
        <v>81</v>
      </c>
      <c r="BK440" s="160">
        <f>ROUND(I440*H440,2)</f>
        <v>0</v>
      </c>
      <c r="BL440" s="18" t="s">
        <v>181</v>
      </c>
      <c r="BM440" s="18" t="s">
        <v>449</v>
      </c>
    </row>
    <row r="441" spans="2:65" s="12" customFormat="1" ht="11.25">
      <c r="B441" s="168"/>
      <c r="D441" s="169" t="s">
        <v>187</v>
      </c>
      <c r="E441" s="170" t="s">
        <v>3</v>
      </c>
      <c r="F441" s="171" t="s">
        <v>450</v>
      </c>
      <c r="H441" s="172">
        <v>139.86000000000001</v>
      </c>
      <c r="I441" s="173"/>
      <c r="L441" s="168"/>
      <c r="M441" s="174"/>
      <c r="N441" s="175"/>
      <c r="O441" s="175"/>
      <c r="P441" s="175"/>
      <c r="Q441" s="175"/>
      <c r="R441" s="175"/>
      <c r="S441" s="175"/>
      <c r="T441" s="176"/>
      <c r="AT441" s="170" t="s">
        <v>187</v>
      </c>
      <c r="AU441" s="170" t="s">
        <v>83</v>
      </c>
      <c r="AV441" s="12" t="s">
        <v>83</v>
      </c>
      <c r="AW441" s="12" t="s">
        <v>34</v>
      </c>
      <c r="AX441" s="12" t="s">
        <v>81</v>
      </c>
      <c r="AY441" s="170" t="s">
        <v>117</v>
      </c>
    </row>
    <row r="442" spans="2:65" s="1" customFormat="1" ht="21.75" customHeight="1">
      <c r="B442" s="148"/>
      <c r="C442" s="149" t="s">
        <v>451</v>
      </c>
      <c r="D442" s="149" t="s">
        <v>120</v>
      </c>
      <c r="E442" s="150" t="s">
        <v>452</v>
      </c>
      <c r="F442" s="151" t="s">
        <v>453</v>
      </c>
      <c r="G442" s="152" t="s">
        <v>180</v>
      </c>
      <c r="H442" s="153">
        <v>4.577</v>
      </c>
      <c r="I442" s="154"/>
      <c r="J442" s="155">
        <f>ROUND(I442*H442,2)</f>
        <v>0</v>
      </c>
      <c r="K442" s="151" t="s">
        <v>131</v>
      </c>
      <c r="L442" s="32"/>
      <c r="M442" s="156" t="s">
        <v>3</v>
      </c>
      <c r="N442" s="157" t="s">
        <v>45</v>
      </c>
      <c r="O442" s="51"/>
      <c r="P442" s="158">
        <f>O442*H442</f>
        <v>0</v>
      </c>
      <c r="Q442" s="158">
        <v>2.0000000000000002E-5</v>
      </c>
      <c r="R442" s="158">
        <f>Q442*H442</f>
        <v>9.1540000000000008E-5</v>
      </c>
      <c r="S442" s="158">
        <v>0</v>
      </c>
      <c r="T442" s="159">
        <f>S442*H442</f>
        <v>0</v>
      </c>
      <c r="AR442" s="18" t="s">
        <v>181</v>
      </c>
      <c r="AT442" s="18" t="s">
        <v>120</v>
      </c>
      <c r="AU442" s="18" t="s">
        <v>83</v>
      </c>
      <c r="AY442" s="18" t="s">
        <v>117</v>
      </c>
      <c r="BE442" s="160">
        <f>IF(N442="základní",J442,0)</f>
        <v>0</v>
      </c>
      <c r="BF442" s="160">
        <f>IF(N442="snížená",J442,0)</f>
        <v>0</v>
      </c>
      <c r="BG442" s="160">
        <f>IF(N442="zákl. přenesená",J442,0)</f>
        <v>0</v>
      </c>
      <c r="BH442" s="160">
        <f>IF(N442="sníž. přenesená",J442,0)</f>
        <v>0</v>
      </c>
      <c r="BI442" s="160">
        <f>IF(N442="nulová",J442,0)</f>
        <v>0</v>
      </c>
      <c r="BJ442" s="18" t="s">
        <v>81</v>
      </c>
      <c r="BK442" s="160">
        <f>ROUND(I442*H442,2)</f>
        <v>0</v>
      </c>
      <c r="BL442" s="18" t="s">
        <v>181</v>
      </c>
      <c r="BM442" s="18" t="s">
        <v>454</v>
      </c>
    </row>
    <row r="443" spans="2:65" s="12" customFormat="1" ht="11.25">
      <c r="B443" s="168"/>
      <c r="D443" s="169" t="s">
        <v>187</v>
      </c>
      <c r="E443" s="170" t="s">
        <v>3</v>
      </c>
      <c r="F443" s="171" t="s">
        <v>455</v>
      </c>
      <c r="H443" s="172">
        <v>1.08</v>
      </c>
      <c r="I443" s="173"/>
      <c r="L443" s="168"/>
      <c r="M443" s="174"/>
      <c r="N443" s="175"/>
      <c r="O443" s="175"/>
      <c r="P443" s="175"/>
      <c r="Q443" s="175"/>
      <c r="R443" s="175"/>
      <c r="S443" s="175"/>
      <c r="T443" s="176"/>
      <c r="AT443" s="170" t="s">
        <v>187</v>
      </c>
      <c r="AU443" s="170" t="s">
        <v>83</v>
      </c>
      <c r="AV443" s="12" t="s">
        <v>83</v>
      </c>
      <c r="AW443" s="12" t="s">
        <v>34</v>
      </c>
      <c r="AX443" s="12" t="s">
        <v>74</v>
      </c>
      <c r="AY443" s="170" t="s">
        <v>117</v>
      </c>
    </row>
    <row r="444" spans="2:65" s="12" customFormat="1" ht="11.25">
      <c r="B444" s="168"/>
      <c r="D444" s="169" t="s">
        <v>187</v>
      </c>
      <c r="E444" s="170" t="s">
        <v>3</v>
      </c>
      <c r="F444" s="171" t="s">
        <v>456</v>
      </c>
      <c r="H444" s="172">
        <v>0.93</v>
      </c>
      <c r="I444" s="173"/>
      <c r="L444" s="168"/>
      <c r="M444" s="174"/>
      <c r="N444" s="175"/>
      <c r="O444" s="175"/>
      <c r="P444" s="175"/>
      <c r="Q444" s="175"/>
      <c r="R444" s="175"/>
      <c r="S444" s="175"/>
      <c r="T444" s="176"/>
      <c r="AT444" s="170" t="s">
        <v>187</v>
      </c>
      <c r="AU444" s="170" t="s">
        <v>83</v>
      </c>
      <c r="AV444" s="12" t="s">
        <v>83</v>
      </c>
      <c r="AW444" s="12" t="s">
        <v>34</v>
      </c>
      <c r="AX444" s="12" t="s">
        <v>74</v>
      </c>
      <c r="AY444" s="170" t="s">
        <v>117</v>
      </c>
    </row>
    <row r="445" spans="2:65" s="12" customFormat="1" ht="11.25">
      <c r="B445" s="168"/>
      <c r="D445" s="169" t="s">
        <v>187</v>
      </c>
      <c r="E445" s="170" t="s">
        <v>3</v>
      </c>
      <c r="F445" s="171" t="s">
        <v>457</v>
      </c>
      <c r="H445" s="172">
        <v>2.5670000000000002</v>
      </c>
      <c r="I445" s="173"/>
      <c r="L445" s="168"/>
      <c r="M445" s="174"/>
      <c r="N445" s="175"/>
      <c r="O445" s="175"/>
      <c r="P445" s="175"/>
      <c r="Q445" s="175"/>
      <c r="R445" s="175"/>
      <c r="S445" s="175"/>
      <c r="T445" s="176"/>
      <c r="AT445" s="170" t="s">
        <v>187</v>
      </c>
      <c r="AU445" s="170" t="s">
        <v>83</v>
      </c>
      <c r="AV445" s="12" t="s">
        <v>83</v>
      </c>
      <c r="AW445" s="12" t="s">
        <v>34</v>
      </c>
      <c r="AX445" s="12" t="s">
        <v>74</v>
      </c>
      <c r="AY445" s="170" t="s">
        <v>117</v>
      </c>
    </row>
    <row r="446" spans="2:65" s="14" customFormat="1" ht="11.25">
      <c r="B446" s="184"/>
      <c r="D446" s="169" t="s">
        <v>187</v>
      </c>
      <c r="E446" s="185" t="s">
        <v>3</v>
      </c>
      <c r="F446" s="186" t="s">
        <v>211</v>
      </c>
      <c r="H446" s="187">
        <v>4.577</v>
      </c>
      <c r="I446" s="188"/>
      <c r="L446" s="184"/>
      <c r="M446" s="189"/>
      <c r="N446" s="190"/>
      <c r="O446" s="190"/>
      <c r="P446" s="190"/>
      <c r="Q446" s="190"/>
      <c r="R446" s="190"/>
      <c r="S446" s="190"/>
      <c r="T446" s="191"/>
      <c r="AT446" s="185" t="s">
        <v>187</v>
      </c>
      <c r="AU446" s="185" t="s">
        <v>83</v>
      </c>
      <c r="AV446" s="14" t="s">
        <v>181</v>
      </c>
      <c r="AW446" s="14" t="s">
        <v>34</v>
      </c>
      <c r="AX446" s="14" t="s">
        <v>81</v>
      </c>
      <c r="AY446" s="185" t="s">
        <v>117</v>
      </c>
    </row>
    <row r="447" spans="2:65" s="1" customFormat="1" ht="21.75" customHeight="1">
      <c r="B447" s="148"/>
      <c r="C447" s="149" t="s">
        <v>458</v>
      </c>
      <c r="D447" s="149" t="s">
        <v>120</v>
      </c>
      <c r="E447" s="150" t="s">
        <v>459</v>
      </c>
      <c r="F447" s="151" t="s">
        <v>460</v>
      </c>
      <c r="G447" s="152" t="s">
        <v>180</v>
      </c>
      <c r="H447" s="153">
        <v>4.9880000000000004</v>
      </c>
      <c r="I447" s="154"/>
      <c r="J447" s="155">
        <f>ROUND(I447*H447,2)</f>
        <v>0</v>
      </c>
      <c r="K447" s="151" t="s">
        <v>131</v>
      </c>
      <c r="L447" s="32"/>
      <c r="M447" s="156" t="s">
        <v>3</v>
      </c>
      <c r="N447" s="157" t="s">
        <v>45</v>
      </c>
      <c r="O447" s="51"/>
      <c r="P447" s="158">
        <f>O447*H447</f>
        <v>0</v>
      </c>
      <c r="Q447" s="158">
        <v>2.0000000000000002E-5</v>
      </c>
      <c r="R447" s="158">
        <f>Q447*H447</f>
        <v>9.9760000000000021E-5</v>
      </c>
      <c r="S447" s="158">
        <v>0</v>
      </c>
      <c r="T447" s="159">
        <f>S447*H447</f>
        <v>0</v>
      </c>
      <c r="AR447" s="18" t="s">
        <v>181</v>
      </c>
      <c r="AT447" s="18" t="s">
        <v>120</v>
      </c>
      <c r="AU447" s="18" t="s">
        <v>83</v>
      </c>
      <c r="AY447" s="18" t="s">
        <v>117</v>
      </c>
      <c r="BE447" s="160">
        <f>IF(N447="základní",J447,0)</f>
        <v>0</v>
      </c>
      <c r="BF447" s="160">
        <f>IF(N447="snížená",J447,0)</f>
        <v>0</v>
      </c>
      <c r="BG447" s="160">
        <f>IF(N447="zákl. přenesená",J447,0)</f>
        <v>0</v>
      </c>
      <c r="BH447" s="160">
        <f>IF(N447="sníž. přenesená",J447,0)</f>
        <v>0</v>
      </c>
      <c r="BI447" s="160">
        <f>IF(N447="nulová",J447,0)</f>
        <v>0</v>
      </c>
      <c r="BJ447" s="18" t="s">
        <v>81</v>
      </c>
      <c r="BK447" s="160">
        <f>ROUND(I447*H447,2)</f>
        <v>0</v>
      </c>
      <c r="BL447" s="18" t="s">
        <v>181</v>
      </c>
      <c r="BM447" s="18" t="s">
        <v>461</v>
      </c>
    </row>
    <row r="448" spans="2:65" s="12" customFormat="1" ht="11.25">
      <c r="B448" s="168"/>
      <c r="D448" s="169" t="s">
        <v>187</v>
      </c>
      <c r="E448" s="170" t="s">
        <v>3</v>
      </c>
      <c r="F448" s="171" t="s">
        <v>462</v>
      </c>
      <c r="H448" s="172">
        <v>4.9880000000000004</v>
      </c>
      <c r="I448" s="173"/>
      <c r="L448" s="168"/>
      <c r="M448" s="174"/>
      <c r="N448" s="175"/>
      <c r="O448" s="175"/>
      <c r="P448" s="175"/>
      <c r="Q448" s="175"/>
      <c r="R448" s="175"/>
      <c r="S448" s="175"/>
      <c r="T448" s="176"/>
      <c r="AT448" s="170" t="s">
        <v>187</v>
      </c>
      <c r="AU448" s="170" t="s">
        <v>83</v>
      </c>
      <c r="AV448" s="12" t="s">
        <v>83</v>
      </c>
      <c r="AW448" s="12" t="s">
        <v>34</v>
      </c>
      <c r="AX448" s="12" t="s">
        <v>81</v>
      </c>
      <c r="AY448" s="170" t="s">
        <v>117</v>
      </c>
    </row>
    <row r="449" spans="2:65" s="1" customFormat="1" ht="21.75" customHeight="1">
      <c r="B449" s="148"/>
      <c r="C449" s="149" t="s">
        <v>463</v>
      </c>
      <c r="D449" s="149" t="s">
        <v>120</v>
      </c>
      <c r="E449" s="150" t="s">
        <v>464</v>
      </c>
      <c r="F449" s="151" t="s">
        <v>465</v>
      </c>
      <c r="G449" s="152" t="s">
        <v>180</v>
      </c>
      <c r="H449" s="153">
        <v>204.36099999999999</v>
      </c>
      <c r="I449" s="154"/>
      <c r="J449" s="155">
        <f>ROUND(I449*H449,2)</f>
        <v>0</v>
      </c>
      <c r="K449" s="151" t="s">
        <v>131</v>
      </c>
      <c r="L449" s="32"/>
      <c r="M449" s="156" t="s">
        <v>3</v>
      </c>
      <c r="N449" s="157" t="s">
        <v>45</v>
      </c>
      <c r="O449" s="51"/>
      <c r="P449" s="158">
        <f>O449*H449</f>
        <v>0</v>
      </c>
      <c r="Q449" s="158">
        <v>2.0000000000000002E-5</v>
      </c>
      <c r="R449" s="158">
        <f>Q449*H449</f>
        <v>4.0872199999999999E-3</v>
      </c>
      <c r="S449" s="158">
        <v>0</v>
      </c>
      <c r="T449" s="159">
        <f>S449*H449</f>
        <v>0</v>
      </c>
      <c r="AR449" s="18" t="s">
        <v>181</v>
      </c>
      <c r="AT449" s="18" t="s">
        <v>120</v>
      </c>
      <c r="AU449" s="18" t="s">
        <v>83</v>
      </c>
      <c r="AY449" s="18" t="s">
        <v>117</v>
      </c>
      <c r="BE449" s="160">
        <f>IF(N449="základní",J449,0)</f>
        <v>0</v>
      </c>
      <c r="BF449" s="160">
        <f>IF(N449="snížená",J449,0)</f>
        <v>0</v>
      </c>
      <c r="BG449" s="160">
        <f>IF(N449="zákl. přenesená",J449,0)</f>
        <v>0</v>
      </c>
      <c r="BH449" s="160">
        <f>IF(N449="sníž. přenesená",J449,0)</f>
        <v>0</v>
      </c>
      <c r="BI449" s="160">
        <f>IF(N449="nulová",J449,0)</f>
        <v>0</v>
      </c>
      <c r="BJ449" s="18" t="s">
        <v>81</v>
      </c>
      <c r="BK449" s="160">
        <f>ROUND(I449*H449,2)</f>
        <v>0</v>
      </c>
      <c r="BL449" s="18" t="s">
        <v>181</v>
      </c>
      <c r="BM449" s="18" t="s">
        <v>466</v>
      </c>
    </row>
    <row r="450" spans="2:65" s="12" customFormat="1" ht="11.25">
      <c r="B450" s="168"/>
      <c r="D450" s="169" t="s">
        <v>187</v>
      </c>
      <c r="E450" s="170" t="s">
        <v>3</v>
      </c>
      <c r="F450" s="171" t="s">
        <v>467</v>
      </c>
      <c r="H450" s="172">
        <v>95.58</v>
      </c>
      <c r="I450" s="173"/>
      <c r="L450" s="168"/>
      <c r="M450" s="174"/>
      <c r="N450" s="175"/>
      <c r="O450" s="175"/>
      <c r="P450" s="175"/>
      <c r="Q450" s="175"/>
      <c r="R450" s="175"/>
      <c r="S450" s="175"/>
      <c r="T450" s="176"/>
      <c r="AT450" s="170" t="s">
        <v>187</v>
      </c>
      <c r="AU450" s="170" t="s">
        <v>83</v>
      </c>
      <c r="AV450" s="12" t="s">
        <v>83</v>
      </c>
      <c r="AW450" s="12" t="s">
        <v>34</v>
      </c>
      <c r="AX450" s="12" t="s">
        <v>74</v>
      </c>
      <c r="AY450" s="170" t="s">
        <v>117</v>
      </c>
    </row>
    <row r="451" spans="2:65" s="12" customFormat="1" ht="11.25">
      <c r="B451" s="168"/>
      <c r="D451" s="169" t="s">
        <v>187</v>
      </c>
      <c r="E451" s="170" t="s">
        <v>3</v>
      </c>
      <c r="F451" s="171" t="s">
        <v>468</v>
      </c>
      <c r="H451" s="172">
        <v>69.731999999999999</v>
      </c>
      <c r="I451" s="173"/>
      <c r="L451" s="168"/>
      <c r="M451" s="174"/>
      <c r="N451" s="175"/>
      <c r="O451" s="175"/>
      <c r="P451" s="175"/>
      <c r="Q451" s="175"/>
      <c r="R451" s="175"/>
      <c r="S451" s="175"/>
      <c r="T451" s="176"/>
      <c r="AT451" s="170" t="s">
        <v>187</v>
      </c>
      <c r="AU451" s="170" t="s">
        <v>83</v>
      </c>
      <c r="AV451" s="12" t="s">
        <v>83</v>
      </c>
      <c r="AW451" s="12" t="s">
        <v>34</v>
      </c>
      <c r="AX451" s="12" t="s">
        <v>74</v>
      </c>
      <c r="AY451" s="170" t="s">
        <v>117</v>
      </c>
    </row>
    <row r="452" spans="2:65" s="12" customFormat="1" ht="11.25">
      <c r="B452" s="168"/>
      <c r="D452" s="169" t="s">
        <v>187</v>
      </c>
      <c r="E452" s="170" t="s">
        <v>3</v>
      </c>
      <c r="F452" s="171" t="s">
        <v>469</v>
      </c>
      <c r="H452" s="172">
        <v>2.61</v>
      </c>
      <c r="I452" s="173"/>
      <c r="L452" s="168"/>
      <c r="M452" s="174"/>
      <c r="N452" s="175"/>
      <c r="O452" s="175"/>
      <c r="P452" s="175"/>
      <c r="Q452" s="175"/>
      <c r="R452" s="175"/>
      <c r="S452" s="175"/>
      <c r="T452" s="176"/>
      <c r="AT452" s="170" t="s">
        <v>187</v>
      </c>
      <c r="AU452" s="170" t="s">
        <v>83</v>
      </c>
      <c r="AV452" s="12" t="s">
        <v>83</v>
      </c>
      <c r="AW452" s="12" t="s">
        <v>34</v>
      </c>
      <c r="AX452" s="12" t="s">
        <v>74</v>
      </c>
      <c r="AY452" s="170" t="s">
        <v>117</v>
      </c>
    </row>
    <row r="453" spans="2:65" s="12" customFormat="1" ht="11.25">
      <c r="B453" s="168"/>
      <c r="D453" s="169" t="s">
        <v>187</v>
      </c>
      <c r="E453" s="170" t="s">
        <v>3</v>
      </c>
      <c r="F453" s="171" t="s">
        <v>470</v>
      </c>
      <c r="H453" s="172">
        <v>2.79</v>
      </c>
      <c r="I453" s="173"/>
      <c r="L453" s="168"/>
      <c r="M453" s="174"/>
      <c r="N453" s="175"/>
      <c r="O453" s="175"/>
      <c r="P453" s="175"/>
      <c r="Q453" s="175"/>
      <c r="R453" s="175"/>
      <c r="S453" s="175"/>
      <c r="T453" s="176"/>
      <c r="AT453" s="170" t="s">
        <v>187</v>
      </c>
      <c r="AU453" s="170" t="s">
        <v>83</v>
      </c>
      <c r="AV453" s="12" t="s">
        <v>83</v>
      </c>
      <c r="AW453" s="12" t="s">
        <v>34</v>
      </c>
      <c r="AX453" s="12" t="s">
        <v>74</v>
      </c>
      <c r="AY453" s="170" t="s">
        <v>117</v>
      </c>
    </row>
    <row r="454" spans="2:65" s="12" customFormat="1" ht="11.25">
      <c r="B454" s="168"/>
      <c r="D454" s="169" t="s">
        <v>187</v>
      </c>
      <c r="E454" s="170" t="s">
        <v>3</v>
      </c>
      <c r="F454" s="171" t="s">
        <v>471</v>
      </c>
      <c r="H454" s="172">
        <v>3.3580000000000001</v>
      </c>
      <c r="I454" s="173"/>
      <c r="L454" s="168"/>
      <c r="M454" s="174"/>
      <c r="N454" s="175"/>
      <c r="O454" s="175"/>
      <c r="P454" s="175"/>
      <c r="Q454" s="175"/>
      <c r="R454" s="175"/>
      <c r="S454" s="175"/>
      <c r="T454" s="176"/>
      <c r="AT454" s="170" t="s">
        <v>187</v>
      </c>
      <c r="AU454" s="170" t="s">
        <v>83</v>
      </c>
      <c r="AV454" s="12" t="s">
        <v>83</v>
      </c>
      <c r="AW454" s="12" t="s">
        <v>34</v>
      </c>
      <c r="AX454" s="12" t="s">
        <v>74</v>
      </c>
      <c r="AY454" s="170" t="s">
        <v>117</v>
      </c>
    </row>
    <row r="455" spans="2:65" s="12" customFormat="1" ht="11.25">
      <c r="B455" s="168"/>
      <c r="D455" s="169" t="s">
        <v>187</v>
      </c>
      <c r="E455" s="170" t="s">
        <v>3</v>
      </c>
      <c r="F455" s="171" t="s">
        <v>472</v>
      </c>
      <c r="H455" s="172">
        <v>20.286000000000001</v>
      </c>
      <c r="I455" s="173"/>
      <c r="L455" s="168"/>
      <c r="M455" s="174"/>
      <c r="N455" s="175"/>
      <c r="O455" s="175"/>
      <c r="P455" s="175"/>
      <c r="Q455" s="175"/>
      <c r="R455" s="175"/>
      <c r="S455" s="175"/>
      <c r="T455" s="176"/>
      <c r="AT455" s="170" t="s">
        <v>187</v>
      </c>
      <c r="AU455" s="170" t="s">
        <v>83</v>
      </c>
      <c r="AV455" s="12" t="s">
        <v>83</v>
      </c>
      <c r="AW455" s="12" t="s">
        <v>34</v>
      </c>
      <c r="AX455" s="12" t="s">
        <v>74</v>
      </c>
      <c r="AY455" s="170" t="s">
        <v>117</v>
      </c>
    </row>
    <row r="456" spans="2:65" s="12" customFormat="1" ht="11.25">
      <c r="B456" s="168"/>
      <c r="D456" s="169" t="s">
        <v>187</v>
      </c>
      <c r="E456" s="170" t="s">
        <v>3</v>
      </c>
      <c r="F456" s="171" t="s">
        <v>473</v>
      </c>
      <c r="H456" s="172">
        <v>10.005000000000001</v>
      </c>
      <c r="I456" s="173"/>
      <c r="L456" s="168"/>
      <c r="M456" s="174"/>
      <c r="N456" s="175"/>
      <c r="O456" s="175"/>
      <c r="P456" s="175"/>
      <c r="Q456" s="175"/>
      <c r="R456" s="175"/>
      <c r="S456" s="175"/>
      <c r="T456" s="176"/>
      <c r="AT456" s="170" t="s">
        <v>187</v>
      </c>
      <c r="AU456" s="170" t="s">
        <v>83</v>
      </c>
      <c r="AV456" s="12" t="s">
        <v>83</v>
      </c>
      <c r="AW456" s="12" t="s">
        <v>34</v>
      </c>
      <c r="AX456" s="12" t="s">
        <v>74</v>
      </c>
      <c r="AY456" s="170" t="s">
        <v>117</v>
      </c>
    </row>
    <row r="457" spans="2:65" s="14" customFormat="1" ht="11.25">
      <c r="B457" s="184"/>
      <c r="D457" s="169" t="s">
        <v>187</v>
      </c>
      <c r="E457" s="185" t="s">
        <v>3</v>
      </c>
      <c r="F457" s="186" t="s">
        <v>211</v>
      </c>
      <c r="H457" s="187">
        <v>204.36099999999999</v>
      </c>
      <c r="I457" s="188"/>
      <c r="L457" s="184"/>
      <c r="M457" s="189"/>
      <c r="N457" s="190"/>
      <c r="O457" s="190"/>
      <c r="P457" s="190"/>
      <c r="Q457" s="190"/>
      <c r="R457" s="190"/>
      <c r="S457" s="190"/>
      <c r="T457" s="191"/>
      <c r="AT457" s="185" t="s">
        <v>187</v>
      </c>
      <c r="AU457" s="185" t="s">
        <v>83</v>
      </c>
      <c r="AV457" s="14" t="s">
        <v>181</v>
      </c>
      <c r="AW457" s="14" t="s">
        <v>34</v>
      </c>
      <c r="AX457" s="14" t="s">
        <v>81</v>
      </c>
      <c r="AY457" s="185" t="s">
        <v>117</v>
      </c>
    </row>
    <row r="458" spans="2:65" s="1" customFormat="1" ht="16.350000000000001" customHeight="1">
      <c r="B458" s="148"/>
      <c r="C458" s="149" t="s">
        <v>474</v>
      </c>
      <c r="D458" s="149" t="s">
        <v>120</v>
      </c>
      <c r="E458" s="150" t="s">
        <v>475</v>
      </c>
      <c r="F458" s="151" t="s">
        <v>476</v>
      </c>
      <c r="G458" s="152" t="s">
        <v>180</v>
      </c>
      <c r="H458" s="153">
        <v>7.875</v>
      </c>
      <c r="I458" s="154"/>
      <c r="J458" s="155">
        <f>ROUND(I458*H458,2)</f>
        <v>0</v>
      </c>
      <c r="K458" s="151" t="s">
        <v>131</v>
      </c>
      <c r="L458" s="32"/>
      <c r="M458" s="156" t="s">
        <v>3</v>
      </c>
      <c r="N458" s="157" t="s">
        <v>45</v>
      </c>
      <c r="O458" s="51"/>
      <c r="P458" s="158">
        <f>O458*H458</f>
        <v>0</v>
      </c>
      <c r="Q458" s="158">
        <v>1.0000000000000001E-5</v>
      </c>
      <c r="R458" s="158">
        <f>Q458*H458</f>
        <v>7.8750000000000003E-5</v>
      </c>
      <c r="S458" s="158">
        <v>0</v>
      </c>
      <c r="T458" s="159">
        <f>S458*H458</f>
        <v>0</v>
      </c>
      <c r="AR458" s="18" t="s">
        <v>181</v>
      </c>
      <c r="AT458" s="18" t="s">
        <v>120</v>
      </c>
      <c r="AU458" s="18" t="s">
        <v>83</v>
      </c>
      <c r="AY458" s="18" t="s">
        <v>117</v>
      </c>
      <c r="BE458" s="160">
        <f>IF(N458="základní",J458,0)</f>
        <v>0</v>
      </c>
      <c r="BF458" s="160">
        <f>IF(N458="snížená",J458,0)</f>
        <v>0</v>
      </c>
      <c r="BG458" s="160">
        <f>IF(N458="zákl. přenesená",J458,0)</f>
        <v>0</v>
      </c>
      <c r="BH458" s="160">
        <f>IF(N458="sníž. přenesená",J458,0)</f>
        <v>0</v>
      </c>
      <c r="BI458" s="160">
        <f>IF(N458="nulová",J458,0)</f>
        <v>0</v>
      </c>
      <c r="BJ458" s="18" t="s">
        <v>81</v>
      </c>
      <c r="BK458" s="160">
        <f>ROUND(I458*H458,2)</f>
        <v>0</v>
      </c>
      <c r="BL458" s="18" t="s">
        <v>181</v>
      </c>
      <c r="BM458" s="18" t="s">
        <v>477</v>
      </c>
    </row>
    <row r="459" spans="2:65" s="12" customFormat="1" ht="11.25">
      <c r="B459" s="168"/>
      <c r="D459" s="169" t="s">
        <v>187</v>
      </c>
      <c r="E459" s="170" t="s">
        <v>3</v>
      </c>
      <c r="F459" s="171" t="s">
        <v>478</v>
      </c>
      <c r="H459" s="172">
        <v>1.86</v>
      </c>
      <c r="I459" s="173"/>
      <c r="L459" s="168"/>
      <c r="M459" s="174"/>
      <c r="N459" s="175"/>
      <c r="O459" s="175"/>
      <c r="P459" s="175"/>
      <c r="Q459" s="175"/>
      <c r="R459" s="175"/>
      <c r="S459" s="175"/>
      <c r="T459" s="176"/>
      <c r="AT459" s="170" t="s">
        <v>187</v>
      </c>
      <c r="AU459" s="170" t="s">
        <v>83</v>
      </c>
      <c r="AV459" s="12" t="s">
        <v>83</v>
      </c>
      <c r="AW459" s="12" t="s">
        <v>34</v>
      </c>
      <c r="AX459" s="12" t="s">
        <v>74</v>
      </c>
      <c r="AY459" s="170" t="s">
        <v>117</v>
      </c>
    </row>
    <row r="460" spans="2:65" s="12" customFormat="1" ht="11.25">
      <c r="B460" s="168"/>
      <c r="D460" s="169" t="s">
        <v>187</v>
      </c>
      <c r="E460" s="170" t="s">
        <v>3</v>
      </c>
      <c r="F460" s="171" t="s">
        <v>479</v>
      </c>
      <c r="H460" s="172">
        <v>3.6</v>
      </c>
      <c r="I460" s="173"/>
      <c r="L460" s="168"/>
      <c r="M460" s="174"/>
      <c r="N460" s="175"/>
      <c r="O460" s="175"/>
      <c r="P460" s="175"/>
      <c r="Q460" s="175"/>
      <c r="R460" s="175"/>
      <c r="S460" s="175"/>
      <c r="T460" s="176"/>
      <c r="AT460" s="170" t="s">
        <v>187</v>
      </c>
      <c r="AU460" s="170" t="s">
        <v>83</v>
      </c>
      <c r="AV460" s="12" t="s">
        <v>83</v>
      </c>
      <c r="AW460" s="12" t="s">
        <v>34</v>
      </c>
      <c r="AX460" s="12" t="s">
        <v>74</v>
      </c>
      <c r="AY460" s="170" t="s">
        <v>117</v>
      </c>
    </row>
    <row r="461" spans="2:65" s="12" customFormat="1" ht="11.25">
      <c r="B461" s="168"/>
      <c r="D461" s="169" t="s">
        <v>187</v>
      </c>
      <c r="E461" s="170" t="s">
        <v>3</v>
      </c>
      <c r="F461" s="171" t="s">
        <v>480</v>
      </c>
      <c r="H461" s="172">
        <v>2.415</v>
      </c>
      <c r="I461" s="173"/>
      <c r="L461" s="168"/>
      <c r="M461" s="174"/>
      <c r="N461" s="175"/>
      <c r="O461" s="175"/>
      <c r="P461" s="175"/>
      <c r="Q461" s="175"/>
      <c r="R461" s="175"/>
      <c r="S461" s="175"/>
      <c r="T461" s="176"/>
      <c r="AT461" s="170" t="s">
        <v>187</v>
      </c>
      <c r="AU461" s="170" t="s">
        <v>83</v>
      </c>
      <c r="AV461" s="12" t="s">
        <v>83</v>
      </c>
      <c r="AW461" s="12" t="s">
        <v>34</v>
      </c>
      <c r="AX461" s="12" t="s">
        <v>74</v>
      </c>
      <c r="AY461" s="170" t="s">
        <v>117</v>
      </c>
    </row>
    <row r="462" spans="2:65" s="14" customFormat="1" ht="11.25">
      <c r="B462" s="184"/>
      <c r="D462" s="169" t="s">
        <v>187</v>
      </c>
      <c r="E462" s="185" t="s">
        <v>3</v>
      </c>
      <c r="F462" s="186" t="s">
        <v>211</v>
      </c>
      <c r="H462" s="187">
        <v>7.875</v>
      </c>
      <c r="I462" s="188"/>
      <c r="L462" s="184"/>
      <c r="M462" s="189"/>
      <c r="N462" s="190"/>
      <c r="O462" s="190"/>
      <c r="P462" s="190"/>
      <c r="Q462" s="190"/>
      <c r="R462" s="190"/>
      <c r="S462" s="190"/>
      <c r="T462" s="191"/>
      <c r="AT462" s="185" t="s">
        <v>187</v>
      </c>
      <c r="AU462" s="185" t="s">
        <v>83</v>
      </c>
      <c r="AV462" s="14" t="s">
        <v>181</v>
      </c>
      <c r="AW462" s="14" t="s">
        <v>34</v>
      </c>
      <c r="AX462" s="14" t="s">
        <v>81</v>
      </c>
      <c r="AY462" s="185" t="s">
        <v>117</v>
      </c>
    </row>
    <row r="463" spans="2:65" s="1" customFormat="1" ht="16.350000000000001" customHeight="1">
      <c r="B463" s="148"/>
      <c r="C463" s="149" t="s">
        <v>481</v>
      </c>
      <c r="D463" s="149" t="s">
        <v>120</v>
      </c>
      <c r="E463" s="150" t="s">
        <v>482</v>
      </c>
      <c r="F463" s="151" t="s">
        <v>483</v>
      </c>
      <c r="G463" s="152" t="s">
        <v>180</v>
      </c>
      <c r="H463" s="153">
        <v>51.906999999999996</v>
      </c>
      <c r="I463" s="154"/>
      <c r="J463" s="155">
        <f>ROUND(I463*H463,2)</f>
        <v>0</v>
      </c>
      <c r="K463" s="151" t="s">
        <v>131</v>
      </c>
      <c r="L463" s="32"/>
      <c r="M463" s="156" t="s">
        <v>3</v>
      </c>
      <c r="N463" s="157" t="s">
        <v>45</v>
      </c>
      <c r="O463" s="51"/>
      <c r="P463" s="158">
        <f>O463*H463</f>
        <v>0</v>
      </c>
      <c r="Q463" s="158">
        <v>1.0000000000000001E-5</v>
      </c>
      <c r="R463" s="158">
        <f>Q463*H463</f>
        <v>5.1907000000000006E-4</v>
      </c>
      <c r="S463" s="158">
        <v>0</v>
      </c>
      <c r="T463" s="159">
        <f>S463*H463</f>
        <v>0</v>
      </c>
      <c r="AR463" s="18" t="s">
        <v>181</v>
      </c>
      <c r="AT463" s="18" t="s">
        <v>120</v>
      </c>
      <c r="AU463" s="18" t="s">
        <v>83</v>
      </c>
      <c r="AY463" s="18" t="s">
        <v>117</v>
      </c>
      <c r="BE463" s="160">
        <f>IF(N463="základní",J463,0)</f>
        <v>0</v>
      </c>
      <c r="BF463" s="160">
        <f>IF(N463="snížená",J463,0)</f>
        <v>0</v>
      </c>
      <c r="BG463" s="160">
        <f>IF(N463="zákl. přenesená",J463,0)</f>
        <v>0</v>
      </c>
      <c r="BH463" s="160">
        <f>IF(N463="sníž. přenesená",J463,0)</f>
        <v>0</v>
      </c>
      <c r="BI463" s="160">
        <f>IF(N463="nulová",J463,0)</f>
        <v>0</v>
      </c>
      <c r="BJ463" s="18" t="s">
        <v>81</v>
      </c>
      <c r="BK463" s="160">
        <f>ROUND(I463*H463,2)</f>
        <v>0</v>
      </c>
      <c r="BL463" s="18" t="s">
        <v>181</v>
      </c>
      <c r="BM463" s="18" t="s">
        <v>484</v>
      </c>
    </row>
    <row r="464" spans="2:65" s="12" customFormat="1" ht="11.25">
      <c r="B464" s="168"/>
      <c r="D464" s="169" t="s">
        <v>187</v>
      </c>
      <c r="E464" s="170" t="s">
        <v>3</v>
      </c>
      <c r="F464" s="171" t="s">
        <v>485</v>
      </c>
      <c r="H464" s="172">
        <v>9.923</v>
      </c>
      <c r="I464" s="173"/>
      <c r="L464" s="168"/>
      <c r="M464" s="174"/>
      <c r="N464" s="175"/>
      <c r="O464" s="175"/>
      <c r="P464" s="175"/>
      <c r="Q464" s="175"/>
      <c r="R464" s="175"/>
      <c r="S464" s="175"/>
      <c r="T464" s="176"/>
      <c r="AT464" s="170" t="s">
        <v>187</v>
      </c>
      <c r="AU464" s="170" t="s">
        <v>83</v>
      </c>
      <c r="AV464" s="12" t="s">
        <v>83</v>
      </c>
      <c r="AW464" s="12" t="s">
        <v>34</v>
      </c>
      <c r="AX464" s="12" t="s">
        <v>74</v>
      </c>
      <c r="AY464" s="170" t="s">
        <v>117</v>
      </c>
    </row>
    <row r="465" spans="2:65" s="12" customFormat="1" ht="11.25">
      <c r="B465" s="168"/>
      <c r="D465" s="169" t="s">
        <v>187</v>
      </c>
      <c r="E465" s="170" t="s">
        <v>3</v>
      </c>
      <c r="F465" s="171" t="s">
        <v>486</v>
      </c>
      <c r="H465" s="172">
        <v>20.646000000000001</v>
      </c>
      <c r="I465" s="173"/>
      <c r="L465" s="168"/>
      <c r="M465" s="174"/>
      <c r="N465" s="175"/>
      <c r="O465" s="175"/>
      <c r="P465" s="175"/>
      <c r="Q465" s="175"/>
      <c r="R465" s="175"/>
      <c r="S465" s="175"/>
      <c r="T465" s="176"/>
      <c r="AT465" s="170" t="s">
        <v>187</v>
      </c>
      <c r="AU465" s="170" t="s">
        <v>83</v>
      </c>
      <c r="AV465" s="12" t="s">
        <v>83</v>
      </c>
      <c r="AW465" s="12" t="s">
        <v>34</v>
      </c>
      <c r="AX465" s="12" t="s">
        <v>74</v>
      </c>
      <c r="AY465" s="170" t="s">
        <v>117</v>
      </c>
    </row>
    <row r="466" spans="2:65" s="12" customFormat="1" ht="11.25">
      <c r="B466" s="168"/>
      <c r="D466" s="169" t="s">
        <v>187</v>
      </c>
      <c r="E466" s="170" t="s">
        <v>3</v>
      </c>
      <c r="F466" s="171" t="s">
        <v>487</v>
      </c>
      <c r="H466" s="172">
        <v>12.577999999999999</v>
      </c>
      <c r="I466" s="173"/>
      <c r="L466" s="168"/>
      <c r="M466" s="174"/>
      <c r="N466" s="175"/>
      <c r="O466" s="175"/>
      <c r="P466" s="175"/>
      <c r="Q466" s="175"/>
      <c r="R466" s="175"/>
      <c r="S466" s="175"/>
      <c r="T466" s="176"/>
      <c r="AT466" s="170" t="s">
        <v>187</v>
      </c>
      <c r="AU466" s="170" t="s">
        <v>83</v>
      </c>
      <c r="AV466" s="12" t="s">
        <v>83</v>
      </c>
      <c r="AW466" s="12" t="s">
        <v>34</v>
      </c>
      <c r="AX466" s="12" t="s">
        <v>74</v>
      </c>
      <c r="AY466" s="170" t="s">
        <v>117</v>
      </c>
    </row>
    <row r="467" spans="2:65" s="12" customFormat="1" ht="11.25">
      <c r="B467" s="168"/>
      <c r="D467" s="169" t="s">
        <v>187</v>
      </c>
      <c r="E467" s="170" t="s">
        <v>3</v>
      </c>
      <c r="F467" s="171" t="s">
        <v>488</v>
      </c>
      <c r="H467" s="172">
        <v>8.76</v>
      </c>
      <c r="I467" s="173"/>
      <c r="L467" s="168"/>
      <c r="M467" s="174"/>
      <c r="N467" s="175"/>
      <c r="O467" s="175"/>
      <c r="P467" s="175"/>
      <c r="Q467" s="175"/>
      <c r="R467" s="175"/>
      <c r="S467" s="175"/>
      <c r="T467" s="176"/>
      <c r="AT467" s="170" t="s">
        <v>187</v>
      </c>
      <c r="AU467" s="170" t="s">
        <v>83</v>
      </c>
      <c r="AV467" s="12" t="s">
        <v>83</v>
      </c>
      <c r="AW467" s="12" t="s">
        <v>34</v>
      </c>
      <c r="AX467" s="12" t="s">
        <v>74</v>
      </c>
      <c r="AY467" s="170" t="s">
        <v>117</v>
      </c>
    </row>
    <row r="468" spans="2:65" s="14" customFormat="1" ht="11.25">
      <c r="B468" s="184"/>
      <c r="D468" s="169" t="s">
        <v>187</v>
      </c>
      <c r="E468" s="185" t="s">
        <v>3</v>
      </c>
      <c r="F468" s="186" t="s">
        <v>211</v>
      </c>
      <c r="H468" s="187">
        <v>51.906999999999996</v>
      </c>
      <c r="I468" s="188"/>
      <c r="L468" s="184"/>
      <c r="M468" s="189"/>
      <c r="N468" s="190"/>
      <c r="O468" s="190"/>
      <c r="P468" s="190"/>
      <c r="Q468" s="190"/>
      <c r="R468" s="190"/>
      <c r="S468" s="190"/>
      <c r="T468" s="191"/>
      <c r="AT468" s="185" t="s">
        <v>187</v>
      </c>
      <c r="AU468" s="185" t="s">
        <v>83</v>
      </c>
      <c r="AV468" s="14" t="s">
        <v>181</v>
      </c>
      <c r="AW468" s="14" t="s">
        <v>34</v>
      </c>
      <c r="AX468" s="14" t="s">
        <v>81</v>
      </c>
      <c r="AY468" s="185" t="s">
        <v>117</v>
      </c>
    </row>
    <row r="469" spans="2:65" s="1" customFormat="1" ht="16.350000000000001" customHeight="1">
      <c r="B469" s="148"/>
      <c r="C469" s="149" t="s">
        <v>489</v>
      </c>
      <c r="D469" s="149" t="s">
        <v>120</v>
      </c>
      <c r="E469" s="150" t="s">
        <v>490</v>
      </c>
      <c r="F469" s="151" t="s">
        <v>491</v>
      </c>
      <c r="G469" s="152" t="s">
        <v>180</v>
      </c>
      <c r="H469" s="153">
        <v>2082.4250000000002</v>
      </c>
      <c r="I469" s="154"/>
      <c r="J469" s="155">
        <f>ROUND(I469*H469,2)</f>
        <v>0</v>
      </c>
      <c r="K469" s="151" t="s">
        <v>131</v>
      </c>
      <c r="L469" s="32"/>
      <c r="M469" s="156" t="s">
        <v>3</v>
      </c>
      <c r="N469" s="157" t="s">
        <v>45</v>
      </c>
      <c r="O469" s="51"/>
      <c r="P469" s="158">
        <f>O469*H469</f>
        <v>0</v>
      </c>
      <c r="Q469" s="158">
        <v>0</v>
      </c>
      <c r="R469" s="158">
        <f>Q469*H469</f>
        <v>0</v>
      </c>
      <c r="S469" s="158">
        <v>0</v>
      </c>
      <c r="T469" s="159">
        <f>S469*H469</f>
        <v>0</v>
      </c>
      <c r="AR469" s="18" t="s">
        <v>181</v>
      </c>
      <c r="AT469" s="18" t="s">
        <v>120</v>
      </c>
      <c r="AU469" s="18" t="s">
        <v>83</v>
      </c>
      <c r="AY469" s="18" t="s">
        <v>117</v>
      </c>
      <c r="BE469" s="160">
        <f>IF(N469="základní",J469,0)</f>
        <v>0</v>
      </c>
      <c r="BF469" s="160">
        <f>IF(N469="snížená",J469,0)</f>
        <v>0</v>
      </c>
      <c r="BG469" s="160">
        <f>IF(N469="zákl. přenesená",J469,0)</f>
        <v>0</v>
      </c>
      <c r="BH469" s="160">
        <f>IF(N469="sníž. přenesená",J469,0)</f>
        <v>0</v>
      </c>
      <c r="BI469" s="160">
        <f>IF(N469="nulová",J469,0)</f>
        <v>0</v>
      </c>
      <c r="BJ469" s="18" t="s">
        <v>81</v>
      </c>
      <c r="BK469" s="160">
        <f>ROUND(I469*H469,2)</f>
        <v>0</v>
      </c>
      <c r="BL469" s="18" t="s">
        <v>181</v>
      </c>
      <c r="BM469" s="18" t="s">
        <v>492</v>
      </c>
    </row>
    <row r="470" spans="2:65" s="12" customFormat="1" ht="11.25">
      <c r="B470" s="168"/>
      <c r="D470" s="169" t="s">
        <v>187</v>
      </c>
      <c r="E470" s="170" t="s">
        <v>3</v>
      </c>
      <c r="F470" s="171" t="s">
        <v>493</v>
      </c>
      <c r="H470" s="172">
        <v>365.88200000000001</v>
      </c>
      <c r="I470" s="173"/>
      <c r="L470" s="168"/>
      <c r="M470" s="174"/>
      <c r="N470" s="175"/>
      <c r="O470" s="175"/>
      <c r="P470" s="175"/>
      <c r="Q470" s="175"/>
      <c r="R470" s="175"/>
      <c r="S470" s="175"/>
      <c r="T470" s="176"/>
      <c r="AT470" s="170" t="s">
        <v>187</v>
      </c>
      <c r="AU470" s="170" t="s">
        <v>83</v>
      </c>
      <c r="AV470" s="12" t="s">
        <v>83</v>
      </c>
      <c r="AW470" s="12" t="s">
        <v>34</v>
      </c>
      <c r="AX470" s="12" t="s">
        <v>74</v>
      </c>
      <c r="AY470" s="170" t="s">
        <v>117</v>
      </c>
    </row>
    <row r="471" spans="2:65" s="12" customFormat="1" ht="11.25">
      <c r="B471" s="168"/>
      <c r="D471" s="169" t="s">
        <v>187</v>
      </c>
      <c r="E471" s="170" t="s">
        <v>3</v>
      </c>
      <c r="F471" s="171" t="s">
        <v>494</v>
      </c>
      <c r="H471" s="172">
        <v>1385.4749999999999</v>
      </c>
      <c r="I471" s="173"/>
      <c r="L471" s="168"/>
      <c r="M471" s="174"/>
      <c r="N471" s="175"/>
      <c r="O471" s="175"/>
      <c r="P471" s="175"/>
      <c r="Q471" s="175"/>
      <c r="R471" s="175"/>
      <c r="S471" s="175"/>
      <c r="T471" s="176"/>
      <c r="AT471" s="170" t="s">
        <v>187</v>
      </c>
      <c r="AU471" s="170" t="s">
        <v>83</v>
      </c>
      <c r="AV471" s="12" t="s">
        <v>83</v>
      </c>
      <c r="AW471" s="12" t="s">
        <v>34</v>
      </c>
      <c r="AX471" s="12" t="s">
        <v>74</v>
      </c>
      <c r="AY471" s="170" t="s">
        <v>117</v>
      </c>
    </row>
    <row r="472" spans="2:65" s="12" customFormat="1" ht="11.25">
      <c r="B472" s="168"/>
      <c r="D472" s="169" t="s">
        <v>187</v>
      </c>
      <c r="E472" s="170" t="s">
        <v>3</v>
      </c>
      <c r="F472" s="171" t="s">
        <v>495</v>
      </c>
      <c r="H472" s="172">
        <v>331.06799999999998</v>
      </c>
      <c r="I472" s="173"/>
      <c r="L472" s="168"/>
      <c r="M472" s="174"/>
      <c r="N472" s="175"/>
      <c r="O472" s="175"/>
      <c r="P472" s="175"/>
      <c r="Q472" s="175"/>
      <c r="R472" s="175"/>
      <c r="S472" s="175"/>
      <c r="T472" s="176"/>
      <c r="AT472" s="170" t="s">
        <v>187</v>
      </c>
      <c r="AU472" s="170" t="s">
        <v>83</v>
      </c>
      <c r="AV472" s="12" t="s">
        <v>83</v>
      </c>
      <c r="AW472" s="12" t="s">
        <v>34</v>
      </c>
      <c r="AX472" s="12" t="s">
        <v>74</v>
      </c>
      <c r="AY472" s="170" t="s">
        <v>117</v>
      </c>
    </row>
    <row r="473" spans="2:65" s="14" customFormat="1" ht="11.25">
      <c r="B473" s="184"/>
      <c r="D473" s="169" t="s">
        <v>187</v>
      </c>
      <c r="E473" s="185" t="s">
        <v>3</v>
      </c>
      <c r="F473" s="186" t="s">
        <v>211</v>
      </c>
      <c r="H473" s="187">
        <v>2082.4250000000002</v>
      </c>
      <c r="I473" s="188"/>
      <c r="L473" s="184"/>
      <c r="M473" s="189"/>
      <c r="N473" s="190"/>
      <c r="O473" s="190"/>
      <c r="P473" s="190"/>
      <c r="Q473" s="190"/>
      <c r="R473" s="190"/>
      <c r="S473" s="190"/>
      <c r="T473" s="191"/>
      <c r="AT473" s="185" t="s">
        <v>187</v>
      </c>
      <c r="AU473" s="185" t="s">
        <v>83</v>
      </c>
      <c r="AV473" s="14" t="s">
        <v>181</v>
      </c>
      <c r="AW473" s="14" t="s">
        <v>34</v>
      </c>
      <c r="AX473" s="14" t="s">
        <v>81</v>
      </c>
      <c r="AY473" s="185" t="s">
        <v>117</v>
      </c>
    </row>
    <row r="474" spans="2:65" s="1" customFormat="1" ht="21.75" customHeight="1">
      <c r="B474" s="148"/>
      <c r="C474" s="149" t="s">
        <v>496</v>
      </c>
      <c r="D474" s="149" t="s">
        <v>120</v>
      </c>
      <c r="E474" s="150" t="s">
        <v>497</v>
      </c>
      <c r="F474" s="151" t="s">
        <v>498</v>
      </c>
      <c r="G474" s="152" t="s">
        <v>180</v>
      </c>
      <c r="H474" s="153">
        <v>2082.4250000000002</v>
      </c>
      <c r="I474" s="154"/>
      <c r="J474" s="155">
        <f>ROUND(I474*H474,2)</f>
        <v>0</v>
      </c>
      <c r="K474" s="151" t="s">
        <v>131</v>
      </c>
      <c r="L474" s="32"/>
      <c r="M474" s="156" t="s">
        <v>3</v>
      </c>
      <c r="N474" s="157" t="s">
        <v>45</v>
      </c>
      <c r="O474" s="51"/>
      <c r="P474" s="158">
        <f>O474*H474</f>
        <v>0</v>
      </c>
      <c r="Q474" s="158">
        <v>4.0000000000000003E-5</v>
      </c>
      <c r="R474" s="158">
        <f>Q474*H474</f>
        <v>8.329700000000001E-2</v>
      </c>
      <c r="S474" s="158">
        <v>0</v>
      </c>
      <c r="T474" s="159">
        <f>S474*H474</f>
        <v>0</v>
      </c>
      <c r="AR474" s="18" t="s">
        <v>181</v>
      </c>
      <c r="AT474" s="18" t="s">
        <v>120</v>
      </c>
      <c r="AU474" s="18" t="s">
        <v>83</v>
      </c>
      <c r="AY474" s="18" t="s">
        <v>117</v>
      </c>
      <c r="BE474" s="160">
        <f>IF(N474="základní",J474,0)</f>
        <v>0</v>
      </c>
      <c r="BF474" s="160">
        <f>IF(N474="snížená",J474,0)</f>
        <v>0</v>
      </c>
      <c r="BG474" s="160">
        <f>IF(N474="zákl. přenesená",J474,0)</f>
        <v>0</v>
      </c>
      <c r="BH474" s="160">
        <f>IF(N474="sníž. přenesená",J474,0)</f>
        <v>0</v>
      </c>
      <c r="BI474" s="160">
        <f>IF(N474="nulová",J474,0)</f>
        <v>0</v>
      </c>
      <c r="BJ474" s="18" t="s">
        <v>81</v>
      </c>
      <c r="BK474" s="160">
        <f>ROUND(I474*H474,2)</f>
        <v>0</v>
      </c>
      <c r="BL474" s="18" t="s">
        <v>181</v>
      </c>
      <c r="BM474" s="18" t="s">
        <v>499</v>
      </c>
    </row>
    <row r="475" spans="2:65" s="1" customFormat="1" ht="21.75" customHeight="1">
      <c r="B475" s="148"/>
      <c r="C475" s="149" t="s">
        <v>500</v>
      </c>
      <c r="D475" s="149" t="s">
        <v>120</v>
      </c>
      <c r="E475" s="150" t="s">
        <v>501</v>
      </c>
      <c r="F475" s="151" t="s">
        <v>502</v>
      </c>
      <c r="G475" s="152" t="s">
        <v>180</v>
      </c>
      <c r="H475" s="153">
        <v>1.08</v>
      </c>
      <c r="I475" s="154"/>
      <c r="J475" s="155">
        <f>ROUND(I475*H475,2)</f>
        <v>0</v>
      </c>
      <c r="K475" s="151" t="s">
        <v>131</v>
      </c>
      <c r="L475" s="32"/>
      <c r="M475" s="156" t="s">
        <v>3</v>
      </c>
      <c r="N475" s="157" t="s">
        <v>45</v>
      </c>
      <c r="O475" s="51"/>
      <c r="P475" s="158">
        <f>O475*H475</f>
        <v>0</v>
      </c>
      <c r="Q475" s="158">
        <v>0</v>
      </c>
      <c r="R475" s="158">
        <f>Q475*H475</f>
        <v>0</v>
      </c>
      <c r="S475" s="158">
        <v>6.0999999999999999E-2</v>
      </c>
      <c r="T475" s="159">
        <f>S475*H475</f>
        <v>6.5880000000000008E-2</v>
      </c>
      <c r="AR475" s="18" t="s">
        <v>181</v>
      </c>
      <c r="AT475" s="18" t="s">
        <v>120</v>
      </c>
      <c r="AU475" s="18" t="s">
        <v>83</v>
      </c>
      <c r="AY475" s="18" t="s">
        <v>117</v>
      </c>
      <c r="BE475" s="160">
        <f>IF(N475="základní",J475,0)</f>
        <v>0</v>
      </c>
      <c r="BF475" s="160">
        <f>IF(N475="snížená",J475,0)</f>
        <v>0</v>
      </c>
      <c r="BG475" s="160">
        <f>IF(N475="zákl. přenesená",J475,0)</f>
        <v>0</v>
      </c>
      <c r="BH475" s="160">
        <f>IF(N475="sníž. přenesená",J475,0)</f>
        <v>0</v>
      </c>
      <c r="BI475" s="160">
        <f>IF(N475="nulová",J475,0)</f>
        <v>0</v>
      </c>
      <c r="BJ475" s="18" t="s">
        <v>81</v>
      </c>
      <c r="BK475" s="160">
        <f>ROUND(I475*H475,2)</f>
        <v>0</v>
      </c>
      <c r="BL475" s="18" t="s">
        <v>181</v>
      </c>
      <c r="BM475" s="18" t="s">
        <v>503</v>
      </c>
    </row>
    <row r="476" spans="2:65" s="12" customFormat="1" ht="11.25">
      <c r="B476" s="168"/>
      <c r="D476" s="169" t="s">
        <v>187</v>
      </c>
      <c r="E476" s="170" t="s">
        <v>3</v>
      </c>
      <c r="F476" s="171" t="s">
        <v>455</v>
      </c>
      <c r="H476" s="172">
        <v>1.08</v>
      </c>
      <c r="I476" s="173"/>
      <c r="L476" s="168"/>
      <c r="M476" s="174"/>
      <c r="N476" s="175"/>
      <c r="O476" s="175"/>
      <c r="P476" s="175"/>
      <c r="Q476" s="175"/>
      <c r="R476" s="175"/>
      <c r="S476" s="175"/>
      <c r="T476" s="176"/>
      <c r="AT476" s="170" t="s">
        <v>187</v>
      </c>
      <c r="AU476" s="170" t="s">
        <v>83</v>
      </c>
      <c r="AV476" s="12" t="s">
        <v>83</v>
      </c>
      <c r="AW476" s="12" t="s">
        <v>34</v>
      </c>
      <c r="AX476" s="12" t="s">
        <v>81</v>
      </c>
      <c r="AY476" s="170" t="s">
        <v>117</v>
      </c>
    </row>
    <row r="477" spans="2:65" s="1" customFormat="1" ht="21.75" customHeight="1">
      <c r="B477" s="148"/>
      <c r="C477" s="149" t="s">
        <v>504</v>
      </c>
      <c r="D477" s="149" t="s">
        <v>120</v>
      </c>
      <c r="E477" s="150" t="s">
        <v>505</v>
      </c>
      <c r="F477" s="151" t="s">
        <v>506</v>
      </c>
      <c r="G477" s="152" t="s">
        <v>180</v>
      </c>
      <c r="H477" s="153">
        <v>4.9880000000000004</v>
      </c>
      <c r="I477" s="154"/>
      <c r="J477" s="155">
        <f>ROUND(I477*H477,2)</f>
        <v>0</v>
      </c>
      <c r="K477" s="151" t="s">
        <v>131</v>
      </c>
      <c r="L477" s="32"/>
      <c r="M477" s="156" t="s">
        <v>3</v>
      </c>
      <c r="N477" s="157" t="s">
        <v>45</v>
      </c>
      <c r="O477" s="51"/>
      <c r="P477" s="158">
        <f>O477*H477</f>
        <v>0</v>
      </c>
      <c r="Q477" s="158">
        <v>0</v>
      </c>
      <c r="R477" s="158">
        <f>Q477*H477</f>
        <v>0</v>
      </c>
      <c r="S477" s="158">
        <v>5.2999999999999999E-2</v>
      </c>
      <c r="T477" s="159">
        <f>S477*H477</f>
        <v>0.26436399999999999</v>
      </c>
      <c r="AR477" s="18" t="s">
        <v>181</v>
      </c>
      <c r="AT477" s="18" t="s">
        <v>120</v>
      </c>
      <c r="AU477" s="18" t="s">
        <v>83</v>
      </c>
      <c r="AY477" s="18" t="s">
        <v>117</v>
      </c>
      <c r="BE477" s="160">
        <f>IF(N477="základní",J477,0)</f>
        <v>0</v>
      </c>
      <c r="BF477" s="160">
        <f>IF(N477="snížená",J477,0)</f>
        <v>0</v>
      </c>
      <c r="BG477" s="160">
        <f>IF(N477="zákl. přenesená",J477,0)</f>
        <v>0</v>
      </c>
      <c r="BH477" s="160">
        <f>IF(N477="sníž. přenesená",J477,0)</f>
        <v>0</v>
      </c>
      <c r="BI477" s="160">
        <f>IF(N477="nulová",J477,0)</f>
        <v>0</v>
      </c>
      <c r="BJ477" s="18" t="s">
        <v>81</v>
      </c>
      <c r="BK477" s="160">
        <f>ROUND(I477*H477,2)</f>
        <v>0</v>
      </c>
      <c r="BL477" s="18" t="s">
        <v>181</v>
      </c>
      <c r="BM477" s="18" t="s">
        <v>507</v>
      </c>
    </row>
    <row r="478" spans="2:65" s="12" customFormat="1" ht="11.25">
      <c r="B478" s="168"/>
      <c r="D478" s="169" t="s">
        <v>187</v>
      </c>
      <c r="E478" s="170" t="s">
        <v>3</v>
      </c>
      <c r="F478" s="171" t="s">
        <v>462</v>
      </c>
      <c r="H478" s="172">
        <v>4.9880000000000004</v>
      </c>
      <c r="I478" s="173"/>
      <c r="L478" s="168"/>
      <c r="M478" s="174"/>
      <c r="N478" s="175"/>
      <c r="O478" s="175"/>
      <c r="P478" s="175"/>
      <c r="Q478" s="175"/>
      <c r="R478" s="175"/>
      <c r="S478" s="175"/>
      <c r="T478" s="176"/>
      <c r="AT478" s="170" t="s">
        <v>187</v>
      </c>
      <c r="AU478" s="170" t="s">
        <v>83</v>
      </c>
      <c r="AV478" s="12" t="s">
        <v>83</v>
      </c>
      <c r="AW478" s="12" t="s">
        <v>34</v>
      </c>
      <c r="AX478" s="12" t="s">
        <v>81</v>
      </c>
      <c r="AY478" s="170" t="s">
        <v>117</v>
      </c>
    </row>
    <row r="479" spans="2:65" s="1" customFormat="1" ht="21.75" customHeight="1">
      <c r="B479" s="148"/>
      <c r="C479" s="149" t="s">
        <v>508</v>
      </c>
      <c r="D479" s="149" t="s">
        <v>120</v>
      </c>
      <c r="E479" s="150" t="s">
        <v>509</v>
      </c>
      <c r="F479" s="151" t="s">
        <v>510</v>
      </c>
      <c r="G479" s="152" t="s">
        <v>180</v>
      </c>
      <c r="H479" s="153">
        <v>282.012</v>
      </c>
      <c r="I479" s="154"/>
      <c r="J479" s="155">
        <f>ROUND(I479*H479,2)</f>
        <v>0</v>
      </c>
      <c r="K479" s="151" t="s">
        <v>131</v>
      </c>
      <c r="L479" s="32"/>
      <c r="M479" s="156" t="s">
        <v>3</v>
      </c>
      <c r="N479" s="157" t="s">
        <v>45</v>
      </c>
      <c r="O479" s="51"/>
      <c r="P479" s="158">
        <f>O479*H479</f>
        <v>0</v>
      </c>
      <c r="Q479" s="158">
        <v>0</v>
      </c>
      <c r="R479" s="158">
        <f>Q479*H479</f>
        <v>0</v>
      </c>
      <c r="S479" s="158">
        <v>0.05</v>
      </c>
      <c r="T479" s="159">
        <f>S479*H479</f>
        <v>14.1006</v>
      </c>
      <c r="AR479" s="18" t="s">
        <v>181</v>
      </c>
      <c r="AT479" s="18" t="s">
        <v>120</v>
      </c>
      <c r="AU479" s="18" t="s">
        <v>83</v>
      </c>
      <c r="AY479" s="18" t="s">
        <v>117</v>
      </c>
      <c r="BE479" s="160">
        <f>IF(N479="základní",J479,0)</f>
        <v>0</v>
      </c>
      <c r="BF479" s="160">
        <f>IF(N479="snížená",J479,0)</f>
        <v>0</v>
      </c>
      <c r="BG479" s="160">
        <f>IF(N479="zákl. přenesená",J479,0)</f>
        <v>0</v>
      </c>
      <c r="BH479" s="160">
        <f>IF(N479="sníž. přenesená",J479,0)</f>
        <v>0</v>
      </c>
      <c r="BI479" s="160">
        <f>IF(N479="nulová",J479,0)</f>
        <v>0</v>
      </c>
      <c r="BJ479" s="18" t="s">
        <v>81</v>
      </c>
      <c r="BK479" s="160">
        <f>ROUND(I479*H479,2)</f>
        <v>0</v>
      </c>
      <c r="BL479" s="18" t="s">
        <v>181</v>
      </c>
      <c r="BM479" s="18" t="s">
        <v>511</v>
      </c>
    </row>
    <row r="480" spans="2:65" s="12" customFormat="1" ht="11.25">
      <c r="B480" s="168"/>
      <c r="D480" s="169" t="s">
        <v>187</v>
      </c>
      <c r="E480" s="170" t="s">
        <v>3</v>
      </c>
      <c r="F480" s="171" t="s">
        <v>512</v>
      </c>
      <c r="H480" s="172">
        <v>189.036</v>
      </c>
      <c r="I480" s="173"/>
      <c r="L480" s="168"/>
      <c r="M480" s="174"/>
      <c r="N480" s="175"/>
      <c r="O480" s="175"/>
      <c r="P480" s="175"/>
      <c r="Q480" s="175"/>
      <c r="R480" s="175"/>
      <c r="S480" s="175"/>
      <c r="T480" s="176"/>
      <c r="AT480" s="170" t="s">
        <v>187</v>
      </c>
      <c r="AU480" s="170" t="s">
        <v>83</v>
      </c>
      <c r="AV480" s="12" t="s">
        <v>83</v>
      </c>
      <c r="AW480" s="12" t="s">
        <v>34</v>
      </c>
      <c r="AX480" s="12" t="s">
        <v>74</v>
      </c>
      <c r="AY480" s="170" t="s">
        <v>117</v>
      </c>
    </row>
    <row r="481" spans="2:65" s="12" customFormat="1" ht="11.25">
      <c r="B481" s="168"/>
      <c r="D481" s="169" t="s">
        <v>187</v>
      </c>
      <c r="E481" s="170" t="s">
        <v>3</v>
      </c>
      <c r="F481" s="171" t="s">
        <v>513</v>
      </c>
      <c r="H481" s="172">
        <v>92.975999999999999</v>
      </c>
      <c r="I481" s="173"/>
      <c r="L481" s="168"/>
      <c r="M481" s="174"/>
      <c r="N481" s="175"/>
      <c r="O481" s="175"/>
      <c r="P481" s="175"/>
      <c r="Q481" s="175"/>
      <c r="R481" s="175"/>
      <c r="S481" s="175"/>
      <c r="T481" s="176"/>
      <c r="AT481" s="170" t="s">
        <v>187</v>
      </c>
      <c r="AU481" s="170" t="s">
        <v>83</v>
      </c>
      <c r="AV481" s="12" t="s">
        <v>83</v>
      </c>
      <c r="AW481" s="12" t="s">
        <v>34</v>
      </c>
      <c r="AX481" s="12" t="s">
        <v>74</v>
      </c>
      <c r="AY481" s="170" t="s">
        <v>117</v>
      </c>
    </row>
    <row r="482" spans="2:65" s="14" customFormat="1" ht="11.25">
      <c r="B482" s="184"/>
      <c r="D482" s="169" t="s">
        <v>187</v>
      </c>
      <c r="E482" s="185" t="s">
        <v>3</v>
      </c>
      <c r="F482" s="186" t="s">
        <v>211</v>
      </c>
      <c r="H482" s="187">
        <v>282.012</v>
      </c>
      <c r="I482" s="188"/>
      <c r="L482" s="184"/>
      <c r="M482" s="189"/>
      <c r="N482" s="190"/>
      <c r="O482" s="190"/>
      <c r="P482" s="190"/>
      <c r="Q482" s="190"/>
      <c r="R482" s="190"/>
      <c r="S482" s="190"/>
      <c r="T482" s="191"/>
      <c r="AT482" s="185" t="s">
        <v>187</v>
      </c>
      <c r="AU482" s="185" t="s">
        <v>83</v>
      </c>
      <c r="AV482" s="14" t="s">
        <v>181</v>
      </c>
      <c r="AW482" s="14" t="s">
        <v>34</v>
      </c>
      <c r="AX482" s="14" t="s">
        <v>81</v>
      </c>
      <c r="AY482" s="185" t="s">
        <v>117</v>
      </c>
    </row>
    <row r="483" spans="2:65" s="1" customFormat="1" ht="21.75" customHeight="1">
      <c r="B483" s="148"/>
      <c r="C483" s="149" t="s">
        <v>514</v>
      </c>
      <c r="D483" s="149" t="s">
        <v>120</v>
      </c>
      <c r="E483" s="150" t="s">
        <v>515</v>
      </c>
      <c r="F483" s="151" t="s">
        <v>516</v>
      </c>
      <c r="G483" s="152" t="s">
        <v>180</v>
      </c>
      <c r="H483" s="153">
        <v>5.46</v>
      </c>
      <c r="I483" s="154"/>
      <c r="J483" s="155">
        <f>ROUND(I483*H483,2)</f>
        <v>0</v>
      </c>
      <c r="K483" s="151" t="s">
        <v>131</v>
      </c>
      <c r="L483" s="32"/>
      <c r="M483" s="156" t="s">
        <v>3</v>
      </c>
      <c r="N483" s="157" t="s">
        <v>45</v>
      </c>
      <c r="O483" s="51"/>
      <c r="P483" s="158">
        <f>O483*H483</f>
        <v>0</v>
      </c>
      <c r="Q483" s="158">
        <v>0</v>
      </c>
      <c r="R483" s="158">
        <f>Q483*H483</f>
        <v>0</v>
      </c>
      <c r="S483" s="158">
        <v>7.5999999999999998E-2</v>
      </c>
      <c r="T483" s="159">
        <f>S483*H483</f>
        <v>0.41496</v>
      </c>
      <c r="AR483" s="18" t="s">
        <v>181</v>
      </c>
      <c r="AT483" s="18" t="s">
        <v>120</v>
      </c>
      <c r="AU483" s="18" t="s">
        <v>83</v>
      </c>
      <c r="AY483" s="18" t="s">
        <v>117</v>
      </c>
      <c r="BE483" s="160">
        <f>IF(N483="základní",J483,0)</f>
        <v>0</v>
      </c>
      <c r="BF483" s="160">
        <f>IF(N483="snížená",J483,0)</f>
        <v>0</v>
      </c>
      <c r="BG483" s="160">
        <f>IF(N483="zákl. přenesená",J483,0)</f>
        <v>0</v>
      </c>
      <c r="BH483" s="160">
        <f>IF(N483="sníž. přenesená",J483,0)</f>
        <v>0</v>
      </c>
      <c r="BI483" s="160">
        <f>IF(N483="nulová",J483,0)</f>
        <v>0</v>
      </c>
      <c r="BJ483" s="18" t="s">
        <v>81</v>
      </c>
      <c r="BK483" s="160">
        <f>ROUND(I483*H483,2)</f>
        <v>0</v>
      </c>
      <c r="BL483" s="18" t="s">
        <v>181</v>
      </c>
      <c r="BM483" s="18" t="s">
        <v>517</v>
      </c>
    </row>
    <row r="484" spans="2:65" s="12" customFormat="1" ht="11.25">
      <c r="B484" s="168"/>
      <c r="D484" s="169" t="s">
        <v>187</v>
      </c>
      <c r="E484" s="170" t="s">
        <v>3</v>
      </c>
      <c r="F484" s="171" t="s">
        <v>478</v>
      </c>
      <c r="H484" s="172">
        <v>1.86</v>
      </c>
      <c r="I484" s="173"/>
      <c r="L484" s="168"/>
      <c r="M484" s="174"/>
      <c r="N484" s="175"/>
      <c r="O484" s="175"/>
      <c r="P484" s="175"/>
      <c r="Q484" s="175"/>
      <c r="R484" s="175"/>
      <c r="S484" s="175"/>
      <c r="T484" s="176"/>
      <c r="AT484" s="170" t="s">
        <v>187</v>
      </c>
      <c r="AU484" s="170" t="s">
        <v>83</v>
      </c>
      <c r="AV484" s="12" t="s">
        <v>83</v>
      </c>
      <c r="AW484" s="12" t="s">
        <v>34</v>
      </c>
      <c r="AX484" s="12" t="s">
        <v>74</v>
      </c>
      <c r="AY484" s="170" t="s">
        <v>117</v>
      </c>
    </row>
    <row r="485" spans="2:65" s="12" customFormat="1" ht="11.25">
      <c r="B485" s="168"/>
      <c r="D485" s="169" t="s">
        <v>187</v>
      </c>
      <c r="E485" s="170" t="s">
        <v>3</v>
      </c>
      <c r="F485" s="171" t="s">
        <v>479</v>
      </c>
      <c r="H485" s="172">
        <v>3.6</v>
      </c>
      <c r="I485" s="173"/>
      <c r="L485" s="168"/>
      <c r="M485" s="174"/>
      <c r="N485" s="175"/>
      <c r="O485" s="175"/>
      <c r="P485" s="175"/>
      <c r="Q485" s="175"/>
      <c r="R485" s="175"/>
      <c r="S485" s="175"/>
      <c r="T485" s="176"/>
      <c r="AT485" s="170" t="s">
        <v>187</v>
      </c>
      <c r="AU485" s="170" t="s">
        <v>83</v>
      </c>
      <c r="AV485" s="12" t="s">
        <v>83</v>
      </c>
      <c r="AW485" s="12" t="s">
        <v>34</v>
      </c>
      <c r="AX485" s="12" t="s">
        <v>74</v>
      </c>
      <c r="AY485" s="170" t="s">
        <v>117</v>
      </c>
    </row>
    <row r="486" spans="2:65" s="14" customFormat="1" ht="11.25">
      <c r="B486" s="184"/>
      <c r="D486" s="169" t="s">
        <v>187</v>
      </c>
      <c r="E486" s="185" t="s">
        <v>3</v>
      </c>
      <c r="F486" s="186" t="s">
        <v>211</v>
      </c>
      <c r="H486" s="187">
        <v>5.46</v>
      </c>
      <c r="I486" s="188"/>
      <c r="L486" s="184"/>
      <c r="M486" s="189"/>
      <c r="N486" s="190"/>
      <c r="O486" s="190"/>
      <c r="P486" s="190"/>
      <c r="Q486" s="190"/>
      <c r="R486" s="190"/>
      <c r="S486" s="190"/>
      <c r="T486" s="191"/>
      <c r="AT486" s="185" t="s">
        <v>187</v>
      </c>
      <c r="AU486" s="185" t="s">
        <v>83</v>
      </c>
      <c r="AV486" s="14" t="s">
        <v>181</v>
      </c>
      <c r="AW486" s="14" t="s">
        <v>34</v>
      </c>
      <c r="AX486" s="14" t="s">
        <v>81</v>
      </c>
      <c r="AY486" s="185" t="s">
        <v>117</v>
      </c>
    </row>
    <row r="487" spans="2:65" s="1" customFormat="1" ht="21.75" customHeight="1">
      <c r="B487" s="148"/>
      <c r="C487" s="149" t="s">
        <v>518</v>
      </c>
      <c r="D487" s="149" t="s">
        <v>120</v>
      </c>
      <c r="E487" s="150" t="s">
        <v>519</v>
      </c>
      <c r="F487" s="151" t="s">
        <v>520</v>
      </c>
      <c r="G487" s="152" t="s">
        <v>180</v>
      </c>
      <c r="H487" s="153">
        <v>60.088999999999999</v>
      </c>
      <c r="I487" s="154"/>
      <c r="J487" s="155">
        <f>ROUND(I487*H487,2)</f>
        <v>0</v>
      </c>
      <c r="K487" s="151" t="s">
        <v>131</v>
      </c>
      <c r="L487" s="32"/>
      <c r="M487" s="156" t="s">
        <v>3</v>
      </c>
      <c r="N487" s="157" t="s">
        <v>45</v>
      </c>
      <c r="O487" s="51"/>
      <c r="P487" s="158">
        <f>O487*H487</f>
        <v>0</v>
      </c>
      <c r="Q487" s="158">
        <v>0</v>
      </c>
      <c r="R487" s="158">
        <f>Q487*H487</f>
        <v>0</v>
      </c>
      <c r="S487" s="158">
        <v>6.6000000000000003E-2</v>
      </c>
      <c r="T487" s="159">
        <f>S487*H487</f>
        <v>3.9658739999999999</v>
      </c>
      <c r="AR487" s="18" t="s">
        <v>181</v>
      </c>
      <c r="AT487" s="18" t="s">
        <v>120</v>
      </c>
      <c r="AU487" s="18" t="s">
        <v>83</v>
      </c>
      <c r="AY487" s="18" t="s">
        <v>117</v>
      </c>
      <c r="BE487" s="160">
        <f>IF(N487="základní",J487,0)</f>
        <v>0</v>
      </c>
      <c r="BF487" s="160">
        <f>IF(N487="snížená",J487,0)</f>
        <v>0</v>
      </c>
      <c r="BG487" s="160">
        <f>IF(N487="zákl. přenesená",J487,0)</f>
        <v>0</v>
      </c>
      <c r="BH487" s="160">
        <f>IF(N487="sníž. přenesená",J487,0)</f>
        <v>0</v>
      </c>
      <c r="BI487" s="160">
        <f>IF(N487="nulová",J487,0)</f>
        <v>0</v>
      </c>
      <c r="BJ487" s="18" t="s">
        <v>81</v>
      </c>
      <c r="BK487" s="160">
        <f>ROUND(I487*H487,2)</f>
        <v>0</v>
      </c>
      <c r="BL487" s="18" t="s">
        <v>181</v>
      </c>
      <c r="BM487" s="18" t="s">
        <v>521</v>
      </c>
    </row>
    <row r="488" spans="2:65" s="12" customFormat="1" ht="11.25">
      <c r="B488" s="168"/>
      <c r="D488" s="169" t="s">
        <v>187</v>
      </c>
      <c r="E488" s="170" t="s">
        <v>3</v>
      </c>
      <c r="F488" s="171" t="s">
        <v>522</v>
      </c>
      <c r="H488" s="172">
        <v>19.667999999999999</v>
      </c>
      <c r="I488" s="173"/>
      <c r="L488" s="168"/>
      <c r="M488" s="174"/>
      <c r="N488" s="175"/>
      <c r="O488" s="175"/>
      <c r="P488" s="175"/>
      <c r="Q488" s="175"/>
      <c r="R488" s="175"/>
      <c r="S488" s="175"/>
      <c r="T488" s="176"/>
      <c r="AT488" s="170" t="s">
        <v>187</v>
      </c>
      <c r="AU488" s="170" t="s">
        <v>83</v>
      </c>
      <c r="AV488" s="12" t="s">
        <v>83</v>
      </c>
      <c r="AW488" s="12" t="s">
        <v>34</v>
      </c>
      <c r="AX488" s="12" t="s">
        <v>74</v>
      </c>
      <c r="AY488" s="170" t="s">
        <v>117</v>
      </c>
    </row>
    <row r="489" spans="2:65" s="12" customFormat="1" ht="11.25">
      <c r="B489" s="168"/>
      <c r="D489" s="169" t="s">
        <v>187</v>
      </c>
      <c r="E489" s="170" t="s">
        <v>3</v>
      </c>
      <c r="F489" s="171" t="s">
        <v>523</v>
      </c>
      <c r="H489" s="172">
        <v>10.323</v>
      </c>
      <c r="I489" s="173"/>
      <c r="L489" s="168"/>
      <c r="M489" s="174"/>
      <c r="N489" s="175"/>
      <c r="O489" s="175"/>
      <c r="P489" s="175"/>
      <c r="Q489" s="175"/>
      <c r="R489" s="175"/>
      <c r="S489" s="175"/>
      <c r="T489" s="176"/>
      <c r="AT489" s="170" t="s">
        <v>187</v>
      </c>
      <c r="AU489" s="170" t="s">
        <v>83</v>
      </c>
      <c r="AV489" s="12" t="s">
        <v>83</v>
      </c>
      <c r="AW489" s="12" t="s">
        <v>34</v>
      </c>
      <c r="AX489" s="12" t="s">
        <v>74</v>
      </c>
      <c r="AY489" s="170" t="s">
        <v>117</v>
      </c>
    </row>
    <row r="490" spans="2:65" s="12" customFormat="1" ht="11.25">
      <c r="B490" s="168"/>
      <c r="D490" s="169" t="s">
        <v>187</v>
      </c>
      <c r="E490" s="170" t="s">
        <v>3</v>
      </c>
      <c r="F490" s="171" t="s">
        <v>524</v>
      </c>
      <c r="H490" s="172">
        <v>17.52</v>
      </c>
      <c r="I490" s="173"/>
      <c r="L490" s="168"/>
      <c r="M490" s="174"/>
      <c r="N490" s="175"/>
      <c r="O490" s="175"/>
      <c r="P490" s="175"/>
      <c r="Q490" s="175"/>
      <c r="R490" s="175"/>
      <c r="S490" s="175"/>
      <c r="T490" s="176"/>
      <c r="AT490" s="170" t="s">
        <v>187</v>
      </c>
      <c r="AU490" s="170" t="s">
        <v>83</v>
      </c>
      <c r="AV490" s="12" t="s">
        <v>83</v>
      </c>
      <c r="AW490" s="12" t="s">
        <v>34</v>
      </c>
      <c r="AX490" s="12" t="s">
        <v>74</v>
      </c>
      <c r="AY490" s="170" t="s">
        <v>117</v>
      </c>
    </row>
    <row r="491" spans="2:65" s="12" customFormat="1" ht="11.25">
      <c r="B491" s="168"/>
      <c r="D491" s="169" t="s">
        <v>187</v>
      </c>
      <c r="E491" s="170" t="s">
        <v>3</v>
      </c>
      <c r="F491" s="171" t="s">
        <v>487</v>
      </c>
      <c r="H491" s="172">
        <v>12.577999999999999</v>
      </c>
      <c r="I491" s="173"/>
      <c r="L491" s="168"/>
      <c r="M491" s="174"/>
      <c r="N491" s="175"/>
      <c r="O491" s="175"/>
      <c r="P491" s="175"/>
      <c r="Q491" s="175"/>
      <c r="R491" s="175"/>
      <c r="S491" s="175"/>
      <c r="T491" s="176"/>
      <c r="AT491" s="170" t="s">
        <v>187</v>
      </c>
      <c r="AU491" s="170" t="s">
        <v>83</v>
      </c>
      <c r="AV491" s="12" t="s">
        <v>83</v>
      </c>
      <c r="AW491" s="12" t="s">
        <v>34</v>
      </c>
      <c r="AX491" s="12" t="s">
        <v>74</v>
      </c>
      <c r="AY491" s="170" t="s">
        <v>117</v>
      </c>
    </row>
    <row r="492" spans="2:65" s="14" customFormat="1" ht="11.25">
      <c r="B492" s="184"/>
      <c r="D492" s="169" t="s">
        <v>187</v>
      </c>
      <c r="E492" s="185" t="s">
        <v>3</v>
      </c>
      <c r="F492" s="186" t="s">
        <v>211</v>
      </c>
      <c r="H492" s="187">
        <v>60.088999999999999</v>
      </c>
      <c r="I492" s="188"/>
      <c r="L492" s="184"/>
      <c r="M492" s="189"/>
      <c r="N492" s="190"/>
      <c r="O492" s="190"/>
      <c r="P492" s="190"/>
      <c r="Q492" s="190"/>
      <c r="R492" s="190"/>
      <c r="S492" s="190"/>
      <c r="T492" s="191"/>
      <c r="AT492" s="185" t="s">
        <v>187</v>
      </c>
      <c r="AU492" s="185" t="s">
        <v>83</v>
      </c>
      <c r="AV492" s="14" t="s">
        <v>181</v>
      </c>
      <c r="AW492" s="14" t="s">
        <v>34</v>
      </c>
      <c r="AX492" s="14" t="s">
        <v>81</v>
      </c>
      <c r="AY492" s="185" t="s">
        <v>117</v>
      </c>
    </row>
    <row r="493" spans="2:65" s="1" customFormat="1" ht="21.75" customHeight="1">
      <c r="B493" s="148"/>
      <c r="C493" s="149" t="s">
        <v>525</v>
      </c>
      <c r="D493" s="149" t="s">
        <v>120</v>
      </c>
      <c r="E493" s="150" t="s">
        <v>526</v>
      </c>
      <c r="F493" s="151" t="s">
        <v>527</v>
      </c>
      <c r="G493" s="152" t="s">
        <v>180</v>
      </c>
      <c r="H493" s="153">
        <v>1722.1890000000001</v>
      </c>
      <c r="I493" s="154"/>
      <c r="J493" s="155">
        <f>ROUND(I493*H493,2)</f>
        <v>0</v>
      </c>
      <c r="K493" s="151" t="s">
        <v>131</v>
      </c>
      <c r="L493" s="32"/>
      <c r="M493" s="156" t="s">
        <v>3</v>
      </c>
      <c r="N493" s="157" t="s">
        <v>45</v>
      </c>
      <c r="O493" s="51"/>
      <c r="P493" s="158">
        <f>O493*H493</f>
        <v>0</v>
      </c>
      <c r="Q493" s="158">
        <v>0</v>
      </c>
      <c r="R493" s="158">
        <f>Q493*H493</f>
        <v>0</v>
      </c>
      <c r="S493" s="158">
        <v>1.6E-2</v>
      </c>
      <c r="T493" s="159">
        <f>S493*H493</f>
        <v>27.555024000000003</v>
      </c>
      <c r="AR493" s="18" t="s">
        <v>181</v>
      </c>
      <c r="AT493" s="18" t="s">
        <v>120</v>
      </c>
      <c r="AU493" s="18" t="s">
        <v>83</v>
      </c>
      <c r="AY493" s="18" t="s">
        <v>117</v>
      </c>
      <c r="BE493" s="160">
        <f>IF(N493="základní",J493,0)</f>
        <v>0</v>
      </c>
      <c r="BF493" s="160">
        <f>IF(N493="snížená",J493,0)</f>
        <v>0</v>
      </c>
      <c r="BG493" s="160">
        <f>IF(N493="zákl. přenesená",J493,0)</f>
        <v>0</v>
      </c>
      <c r="BH493" s="160">
        <f>IF(N493="sníž. přenesená",J493,0)</f>
        <v>0</v>
      </c>
      <c r="BI493" s="160">
        <f>IF(N493="nulová",J493,0)</f>
        <v>0</v>
      </c>
      <c r="BJ493" s="18" t="s">
        <v>81</v>
      </c>
      <c r="BK493" s="160">
        <f>ROUND(I493*H493,2)</f>
        <v>0</v>
      </c>
      <c r="BL493" s="18" t="s">
        <v>181</v>
      </c>
      <c r="BM493" s="18" t="s">
        <v>528</v>
      </c>
    </row>
    <row r="494" spans="2:65" s="12" customFormat="1" ht="11.25">
      <c r="B494" s="168"/>
      <c r="D494" s="169" t="s">
        <v>187</v>
      </c>
      <c r="E494" s="170" t="s">
        <v>3</v>
      </c>
      <c r="F494" s="171" t="s">
        <v>241</v>
      </c>
      <c r="H494" s="172">
        <v>386.18599999999998</v>
      </c>
      <c r="I494" s="173"/>
      <c r="L494" s="168"/>
      <c r="M494" s="174"/>
      <c r="N494" s="175"/>
      <c r="O494" s="175"/>
      <c r="P494" s="175"/>
      <c r="Q494" s="175"/>
      <c r="R494" s="175"/>
      <c r="S494" s="175"/>
      <c r="T494" s="176"/>
      <c r="AT494" s="170" t="s">
        <v>187</v>
      </c>
      <c r="AU494" s="170" t="s">
        <v>83</v>
      </c>
      <c r="AV494" s="12" t="s">
        <v>83</v>
      </c>
      <c r="AW494" s="12" t="s">
        <v>34</v>
      </c>
      <c r="AX494" s="12" t="s">
        <v>74</v>
      </c>
      <c r="AY494" s="170" t="s">
        <v>117</v>
      </c>
    </row>
    <row r="495" spans="2:65" s="12" customFormat="1" ht="11.25">
      <c r="B495" s="168"/>
      <c r="D495" s="169" t="s">
        <v>187</v>
      </c>
      <c r="E495" s="170" t="s">
        <v>3</v>
      </c>
      <c r="F495" s="171" t="s">
        <v>415</v>
      </c>
      <c r="H495" s="172">
        <v>29.86</v>
      </c>
      <c r="I495" s="173"/>
      <c r="L495" s="168"/>
      <c r="M495" s="174"/>
      <c r="N495" s="175"/>
      <c r="O495" s="175"/>
      <c r="P495" s="175"/>
      <c r="Q495" s="175"/>
      <c r="R495" s="175"/>
      <c r="S495" s="175"/>
      <c r="T495" s="176"/>
      <c r="AT495" s="170" t="s">
        <v>187</v>
      </c>
      <c r="AU495" s="170" t="s">
        <v>83</v>
      </c>
      <c r="AV495" s="12" t="s">
        <v>83</v>
      </c>
      <c r="AW495" s="12" t="s">
        <v>34</v>
      </c>
      <c r="AX495" s="12" t="s">
        <v>74</v>
      </c>
      <c r="AY495" s="170" t="s">
        <v>117</v>
      </c>
    </row>
    <row r="496" spans="2:65" s="12" customFormat="1" ht="11.25">
      <c r="B496" s="168"/>
      <c r="D496" s="169" t="s">
        <v>187</v>
      </c>
      <c r="E496" s="170" t="s">
        <v>3</v>
      </c>
      <c r="F496" s="171" t="s">
        <v>243</v>
      </c>
      <c r="H496" s="172">
        <v>227.09800000000001</v>
      </c>
      <c r="I496" s="173"/>
      <c r="L496" s="168"/>
      <c r="M496" s="174"/>
      <c r="N496" s="175"/>
      <c r="O496" s="175"/>
      <c r="P496" s="175"/>
      <c r="Q496" s="175"/>
      <c r="R496" s="175"/>
      <c r="S496" s="175"/>
      <c r="T496" s="176"/>
      <c r="AT496" s="170" t="s">
        <v>187</v>
      </c>
      <c r="AU496" s="170" t="s">
        <v>83</v>
      </c>
      <c r="AV496" s="12" t="s">
        <v>83</v>
      </c>
      <c r="AW496" s="12" t="s">
        <v>34</v>
      </c>
      <c r="AX496" s="12" t="s">
        <v>74</v>
      </c>
      <c r="AY496" s="170" t="s">
        <v>117</v>
      </c>
    </row>
    <row r="497" spans="2:51" s="12" customFormat="1" ht="11.25">
      <c r="B497" s="168"/>
      <c r="D497" s="169" t="s">
        <v>187</v>
      </c>
      <c r="E497" s="170" t="s">
        <v>3</v>
      </c>
      <c r="F497" s="171" t="s">
        <v>244</v>
      </c>
      <c r="H497" s="172">
        <v>29.431999999999999</v>
      </c>
      <c r="I497" s="173"/>
      <c r="L497" s="168"/>
      <c r="M497" s="174"/>
      <c r="N497" s="175"/>
      <c r="O497" s="175"/>
      <c r="P497" s="175"/>
      <c r="Q497" s="175"/>
      <c r="R497" s="175"/>
      <c r="S497" s="175"/>
      <c r="T497" s="176"/>
      <c r="AT497" s="170" t="s">
        <v>187</v>
      </c>
      <c r="AU497" s="170" t="s">
        <v>83</v>
      </c>
      <c r="AV497" s="12" t="s">
        <v>83</v>
      </c>
      <c r="AW497" s="12" t="s">
        <v>34</v>
      </c>
      <c r="AX497" s="12" t="s">
        <v>74</v>
      </c>
      <c r="AY497" s="170" t="s">
        <v>117</v>
      </c>
    </row>
    <row r="498" spans="2:51" s="12" customFormat="1" ht="11.25">
      <c r="B498" s="168"/>
      <c r="D498" s="169" t="s">
        <v>187</v>
      </c>
      <c r="E498" s="170" t="s">
        <v>3</v>
      </c>
      <c r="F498" s="171" t="s">
        <v>245</v>
      </c>
      <c r="H498" s="172">
        <v>105.523</v>
      </c>
      <c r="I498" s="173"/>
      <c r="L498" s="168"/>
      <c r="M498" s="174"/>
      <c r="N498" s="175"/>
      <c r="O498" s="175"/>
      <c r="P498" s="175"/>
      <c r="Q498" s="175"/>
      <c r="R498" s="175"/>
      <c r="S498" s="175"/>
      <c r="T498" s="176"/>
      <c r="AT498" s="170" t="s">
        <v>187</v>
      </c>
      <c r="AU498" s="170" t="s">
        <v>83</v>
      </c>
      <c r="AV498" s="12" t="s">
        <v>83</v>
      </c>
      <c r="AW498" s="12" t="s">
        <v>34</v>
      </c>
      <c r="AX498" s="12" t="s">
        <v>74</v>
      </c>
      <c r="AY498" s="170" t="s">
        <v>117</v>
      </c>
    </row>
    <row r="499" spans="2:51" s="12" customFormat="1" ht="11.25">
      <c r="B499" s="168"/>
      <c r="D499" s="169" t="s">
        <v>187</v>
      </c>
      <c r="E499" s="170" t="s">
        <v>3</v>
      </c>
      <c r="F499" s="171" t="s">
        <v>246</v>
      </c>
      <c r="H499" s="172">
        <v>8.7230000000000008</v>
      </c>
      <c r="I499" s="173"/>
      <c r="L499" s="168"/>
      <c r="M499" s="174"/>
      <c r="N499" s="175"/>
      <c r="O499" s="175"/>
      <c r="P499" s="175"/>
      <c r="Q499" s="175"/>
      <c r="R499" s="175"/>
      <c r="S499" s="175"/>
      <c r="T499" s="176"/>
      <c r="AT499" s="170" t="s">
        <v>187</v>
      </c>
      <c r="AU499" s="170" t="s">
        <v>83</v>
      </c>
      <c r="AV499" s="12" t="s">
        <v>83</v>
      </c>
      <c r="AW499" s="12" t="s">
        <v>34</v>
      </c>
      <c r="AX499" s="12" t="s">
        <v>74</v>
      </c>
      <c r="AY499" s="170" t="s">
        <v>117</v>
      </c>
    </row>
    <row r="500" spans="2:51" s="12" customFormat="1" ht="11.25">
      <c r="B500" s="168"/>
      <c r="D500" s="169" t="s">
        <v>187</v>
      </c>
      <c r="E500" s="170" t="s">
        <v>3</v>
      </c>
      <c r="F500" s="171" t="s">
        <v>390</v>
      </c>
      <c r="H500" s="172">
        <v>-63.012</v>
      </c>
      <c r="I500" s="173"/>
      <c r="L500" s="168"/>
      <c r="M500" s="174"/>
      <c r="N500" s="175"/>
      <c r="O500" s="175"/>
      <c r="P500" s="175"/>
      <c r="Q500" s="175"/>
      <c r="R500" s="175"/>
      <c r="S500" s="175"/>
      <c r="T500" s="176"/>
      <c r="AT500" s="170" t="s">
        <v>187</v>
      </c>
      <c r="AU500" s="170" t="s">
        <v>83</v>
      </c>
      <c r="AV500" s="12" t="s">
        <v>83</v>
      </c>
      <c r="AW500" s="12" t="s">
        <v>34</v>
      </c>
      <c r="AX500" s="12" t="s">
        <v>74</v>
      </c>
      <c r="AY500" s="170" t="s">
        <v>117</v>
      </c>
    </row>
    <row r="501" spans="2:51" s="12" customFormat="1" ht="11.25">
      <c r="B501" s="168"/>
      <c r="D501" s="169" t="s">
        <v>187</v>
      </c>
      <c r="E501" s="170" t="s">
        <v>3</v>
      </c>
      <c r="F501" s="171" t="s">
        <v>391</v>
      </c>
      <c r="H501" s="172">
        <v>-42.911999999999999</v>
      </c>
      <c r="I501" s="173"/>
      <c r="L501" s="168"/>
      <c r="M501" s="174"/>
      <c r="N501" s="175"/>
      <c r="O501" s="175"/>
      <c r="P501" s="175"/>
      <c r="Q501" s="175"/>
      <c r="R501" s="175"/>
      <c r="S501" s="175"/>
      <c r="T501" s="176"/>
      <c r="AT501" s="170" t="s">
        <v>187</v>
      </c>
      <c r="AU501" s="170" t="s">
        <v>83</v>
      </c>
      <c r="AV501" s="12" t="s">
        <v>83</v>
      </c>
      <c r="AW501" s="12" t="s">
        <v>34</v>
      </c>
      <c r="AX501" s="12" t="s">
        <v>74</v>
      </c>
      <c r="AY501" s="170" t="s">
        <v>117</v>
      </c>
    </row>
    <row r="502" spans="2:51" s="12" customFormat="1" ht="11.25">
      <c r="B502" s="168"/>
      <c r="D502" s="169" t="s">
        <v>187</v>
      </c>
      <c r="E502" s="170" t="s">
        <v>3</v>
      </c>
      <c r="F502" s="171" t="s">
        <v>392</v>
      </c>
      <c r="H502" s="172">
        <v>-39.335999999999999</v>
      </c>
      <c r="I502" s="173"/>
      <c r="L502" s="168"/>
      <c r="M502" s="174"/>
      <c r="N502" s="175"/>
      <c r="O502" s="175"/>
      <c r="P502" s="175"/>
      <c r="Q502" s="175"/>
      <c r="R502" s="175"/>
      <c r="S502" s="175"/>
      <c r="T502" s="176"/>
      <c r="AT502" s="170" t="s">
        <v>187</v>
      </c>
      <c r="AU502" s="170" t="s">
        <v>83</v>
      </c>
      <c r="AV502" s="12" t="s">
        <v>83</v>
      </c>
      <c r="AW502" s="12" t="s">
        <v>34</v>
      </c>
      <c r="AX502" s="12" t="s">
        <v>74</v>
      </c>
      <c r="AY502" s="170" t="s">
        <v>117</v>
      </c>
    </row>
    <row r="503" spans="2:51" s="12" customFormat="1" ht="11.25">
      <c r="B503" s="168"/>
      <c r="D503" s="169" t="s">
        <v>187</v>
      </c>
      <c r="E503" s="170" t="s">
        <v>3</v>
      </c>
      <c r="F503" s="171" t="s">
        <v>393</v>
      </c>
      <c r="H503" s="172">
        <v>-4.83</v>
      </c>
      <c r="I503" s="173"/>
      <c r="L503" s="168"/>
      <c r="M503" s="174"/>
      <c r="N503" s="175"/>
      <c r="O503" s="175"/>
      <c r="P503" s="175"/>
      <c r="Q503" s="175"/>
      <c r="R503" s="175"/>
      <c r="S503" s="175"/>
      <c r="T503" s="176"/>
      <c r="AT503" s="170" t="s">
        <v>187</v>
      </c>
      <c r="AU503" s="170" t="s">
        <v>83</v>
      </c>
      <c r="AV503" s="12" t="s">
        <v>83</v>
      </c>
      <c r="AW503" s="12" t="s">
        <v>34</v>
      </c>
      <c r="AX503" s="12" t="s">
        <v>74</v>
      </c>
      <c r="AY503" s="170" t="s">
        <v>117</v>
      </c>
    </row>
    <row r="504" spans="2:51" s="12" customFormat="1" ht="11.25">
      <c r="B504" s="168"/>
      <c r="D504" s="169" t="s">
        <v>187</v>
      </c>
      <c r="E504" s="170" t="s">
        <v>3</v>
      </c>
      <c r="F504" s="171" t="s">
        <v>251</v>
      </c>
      <c r="H504" s="172">
        <v>-4.9880000000000004</v>
      </c>
      <c r="I504" s="173"/>
      <c r="L504" s="168"/>
      <c r="M504" s="174"/>
      <c r="N504" s="175"/>
      <c r="O504" s="175"/>
      <c r="P504" s="175"/>
      <c r="Q504" s="175"/>
      <c r="R504" s="175"/>
      <c r="S504" s="175"/>
      <c r="T504" s="176"/>
      <c r="AT504" s="170" t="s">
        <v>187</v>
      </c>
      <c r="AU504" s="170" t="s">
        <v>83</v>
      </c>
      <c r="AV504" s="12" t="s">
        <v>83</v>
      </c>
      <c r="AW504" s="12" t="s">
        <v>34</v>
      </c>
      <c r="AX504" s="12" t="s">
        <v>74</v>
      </c>
      <c r="AY504" s="170" t="s">
        <v>117</v>
      </c>
    </row>
    <row r="505" spans="2:51" s="12" customFormat="1" ht="11.25">
      <c r="B505" s="168"/>
      <c r="D505" s="169" t="s">
        <v>187</v>
      </c>
      <c r="E505" s="170" t="s">
        <v>3</v>
      </c>
      <c r="F505" s="171" t="s">
        <v>252</v>
      </c>
      <c r="H505" s="172">
        <v>-1.86</v>
      </c>
      <c r="I505" s="173"/>
      <c r="L505" s="168"/>
      <c r="M505" s="174"/>
      <c r="N505" s="175"/>
      <c r="O505" s="175"/>
      <c r="P505" s="175"/>
      <c r="Q505" s="175"/>
      <c r="R505" s="175"/>
      <c r="S505" s="175"/>
      <c r="T505" s="176"/>
      <c r="AT505" s="170" t="s">
        <v>187</v>
      </c>
      <c r="AU505" s="170" t="s">
        <v>83</v>
      </c>
      <c r="AV505" s="12" t="s">
        <v>83</v>
      </c>
      <c r="AW505" s="12" t="s">
        <v>34</v>
      </c>
      <c r="AX505" s="12" t="s">
        <v>74</v>
      </c>
      <c r="AY505" s="170" t="s">
        <v>117</v>
      </c>
    </row>
    <row r="506" spans="2:51" s="12" customFormat="1" ht="11.25">
      <c r="B506" s="168"/>
      <c r="D506" s="169" t="s">
        <v>187</v>
      </c>
      <c r="E506" s="170" t="s">
        <v>3</v>
      </c>
      <c r="F506" s="171" t="s">
        <v>253</v>
      </c>
      <c r="H506" s="172">
        <v>-20.646000000000001</v>
      </c>
      <c r="I506" s="173"/>
      <c r="L506" s="168"/>
      <c r="M506" s="174"/>
      <c r="N506" s="175"/>
      <c r="O506" s="175"/>
      <c r="P506" s="175"/>
      <c r="Q506" s="175"/>
      <c r="R506" s="175"/>
      <c r="S506" s="175"/>
      <c r="T506" s="176"/>
      <c r="AT506" s="170" t="s">
        <v>187</v>
      </c>
      <c r="AU506" s="170" t="s">
        <v>83</v>
      </c>
      <c r="AV506" s="12" t="s">
        <v>83</v>
      </c>
      <c r="AW506" s="12" t="s">
        <v>34</v>
      </c>
      <c r="AX506" s="12" t="s">
        <v>74</v>
      </c>
      <c r="AY506" s="170" t="s">
        <v>117</v>
      </c>
    </row>
    <row r="507" spans="2:51" s="12" customFormat="1" ht="11.25">
      <c r="B507" s="168"/>
      <c r="D507" s="169" t="s">
        <v>187</v>
      </c>
      <c r="E507" s="170" t="s">
        <v>3</v>
      </c>
      <c r="F507" s="171" t="s">
        <v>254</v>
      </c>
      <c r="H507" s="172">
        <v>-1.08</v>
      </c>
      <c r="I507" s="173"/>
      <c r="L507" s="168"/>
      <c r="M507" s="174"/>
      <c r="N507" s="175"/>
      <c r="O507" s="175"/>
      <c r="P507" s="175"/>
      <c r="Q507" s="175"/>
      <c r="R507" s="175"/>
      <c r="S507" s="175"/>
      <c r="T507" s="176"/>
      <c r="AT507" s="170" t="s">
        <v>187</v>
      </c>
      <c r="AU507" s="170" t="s">
        <v>83</v>
      </c>
      <c r="AV507" s="12" t="s">
        <v>83</v>
      </c>
      <c r="AW507" s="12" t="s">
        <v>34</v>
      </c>
      <c r="AX507" s="12" t="s">
        <v>74</v>
      </c>
      <c r="AY507" s="170" t="s">
        <v>117</v>
      </c>
    </row>
    <row r="508" spans="2:51" s="12" customFormat="1" ht="11.25">
      <c r="B508" s="168"/>
      <c r="D508" s="169" t="s">
        <v>187</v>
      </c>
      <c r="E508" s="170" t="s">
        <v>3</v>
      </c>
      <c r="F508" s="171" t="s">
        <v>255</v>
      </c>
      <c r="H508" s="172">
        <v>-2.5670000000000002</v>
      </c>
      <c r="I508" s="173"/>
      <c r="L508" s="168"/>
      <c r="M508" s="174"/>
      <c r="N508" s="175"/>
      <c r="O508" s="175"/>
      <c r="P508" s="175"/>
      <c r="Q508" s="175"/>
      <c r="R508" s="175"/>
      <c r="S508" s="175"/>
      <c r="T508" s="176"/>
      <c r="AT508" s="170" t="s">
        <v>187</v>
      </c>
      <c r="AU508" s="170" t="s">
        <v>83</v>
      </c>
      <c r="AV508" s="12" t="s">
        <v>83</v>
      </c>
      <c r="AW508" s="12" t="s">
        <v>34</v>
      </c>
      <c r="AX508" s="12" t="s">
        <v>74</v>
      </c>
      <c r="AY508" s="170" t="s">
        <v>117</v>
      </c>
    </row>
    <row r="509" spans="2:51" s="12" customFormat="1" ht="11.25">
      <c r="B509" s="168"/>
      <c r="D509" s="169" t="s">
        <v>187</v>
      </c>
      <c r="E509" s="170" t="s">
        <v>3</v>
      </c>
      <c r="F509" s="171" t="s">
        <v>256</v>
      </c>
      <c r="H509" s="172">
        <v>-2.7410000000000001</v>
      </c>
      <c r="I509" s="173"/>
      <c r="L509" s="168"/>
      <c r="M509" s="174"/>
      <c r="N509" s="175"/>
      <c r="O509" s="175"/>
      <c r="P509" s="175"/>
      <c r="Q509" s="175"/>
      <c r="R509" s="175"/>
      <c r="S509" s="175"/>
      <c r="T509" s="176"/>
      <c r="AT509" s="170" t="s">
        <v>187</v>
      </c>
      <c r="AU509" s="170" t="s">
        <v>83</v>
      </c>
      <c r="AV509" s="12" t="s">
        <v>83</v>
      </c>
      <c r="AW509" s="12" t="s">
        <v>34</v>
      </c>
      <c r="AX509" s="12" t="s">
        <v>74</v>
      </c>
      <c r="AY509" s="170" t="s">
        <v>117</v>
      </c>
    </row>
    <row r="510" spans="2:51" s="12" customFormat="1" ht="11.25">
      <c r="B510" s="168"/>
      <c r="D510" s="169" t="s">
        <v>187</v>
      </c>
      <c r="E510" s="170" t="s">
        <v>3</v>
      </c>
      <c r="F510" s="171" t="s">
        <v>257</v>
      </c>
      <c r="H510" s="172">
        <v>-8.76</v>
      </c>
      <c r="I510" s="173"/>
      <c r="L510" s="168"/>
      <c r="M510" s="174"/>
      <c r="N510" s="175"/>
      <c r="O510" s="175"/>
      <c r="P510" s="175"/>
      <c r="Q510" s="175"/>
      <c r="R510" s="175"/>
      <c r="S510" s="175"/>
      <c r="T510" s="176"/>
      <c r="AT510" s="170" t="s">
        <v>187</v>
      </c>
      <c r="AU510" s="170" t="s">
        <v>83</v>
      </c>
      <c r="AV510" s="12" t="s">
        <v>83</v>
      </c>
      <c r="AW510" s="12" t="s">
        <v>34</v>
      </c>
      <c r="AX510" s="12" t="s">
        <v>74</v>
      </c>
      <c r="AY510" s="170" t="s">
        <v>117</v>
      </c>
    </row>
    <row r="511" spans="2:51" s="12" customFormat="1" ht="11.25">
      <c r="B511" s="168"/>
      <c r="D511" s="169" t="s">
        <v>187</v>
      </c>
      <c r="E511" s="170" t="s">
        <v>3</v>
      </c>
      <c r="F511" s="171" t="s">
        <v>258</v>
      </c>
      <c r="H511" s="172">
        <v>-5.4</v>
      </c>
      <c r="I511" s="173"/>
      <c r="L511" s="168"/>
      <c r="M511" s="174"/>
      <c r="N511" s="175"/>
      <c r="O511" s="175"/>
      <c r="P511" s="175"/>
      <c r="Q511" s="175"/>
      <c r="R511" s="175"/>
      <c r="S511" s="175"/>
      <c r="T511" s="176"/>
      <c r="AT511" s="170" t="s">
        <v>187</v>
      </c>
      <c r="AU511" s="170" t="s">
        <v>83</v>
      </c>
      <c r="AV511" s="12" t="s">
        <v>83</v>
      </c>
      <c r="AW511" s="12" t="s">
        <v>34</v>
      </c>
      <c r="AX511" s="12" t="s">
        <v>74</v>
      </c>
      <c r="AY511" s="170" t="s">
        <v>117</v>
      </c>
    </row>
    <row r="512" spans="2:51" s="12" customFormat="1" ht="11.25">
      <c r="B512" s="168"/>
      <c r="D512" s="169" t="s">
        <v>187</v>
      </c>
      <c r="E512" s="170" t="s">
        <v>3</v>
      </c>
      <c r="F512" s="171" t="s">
        <v>259</v>
      </c>
      <c r="H512" s="172">
        <v>-0.93</v>
      </c>
      <c r="I512" s="173"/>
      <c r="L512" s="168"/>
      <c r="M512" s="174"/>
      <c r="N512" s="175"/>
      <c r="O512" s="175"/>
      <c r="P512" s="175"/>
      <c r="Q512" s="175"/>
      <c r="R512" s="175"/>
      <c r="S512" s="175"/>
      <c r="T512" s="176"/>
      <c r="AT512" s="170" t="s">
        <v>187</v>
      </c>
      <c r="AU512" s="170" t="s">
        <v>83</v>
      </c>
      <c r="AV512" s="12" t="s">
        <v>83</v>
      </c>
      <c r="AW512" s="12" t="s">
        <v>34</v>
      </c>
      <c r="AX512" s="12" t="s">
        <v>74</v>
      </c>
      <c r="AY512" s="170" t="s">
        <v>117</v>
      </c>
    </row>
    <row r="513" spans="2:51" s="12" customFormat="1" ht="11.25">
      <c r="B513" s="168"/>
      <c r="D513" s="169" t="s">
        <v>187</v>
      </c>
      <c r="E513" s="170" t="s">
        <v>3</v>
      </c>
      <c r="F513" s="171" t="s">
        <v>260</v>
      </c>
      <c r="H513" s="172">
        <v>-1.24</v>
      </c>
      <c r="I513" s="173"/>
      <c r="L513" s="168"/>
      <c r="M513" s="174"/>
      <c r="N513" s="175"/>
      <c r="O513" s="175"/>
      <c r="P513" s="175"/>
      <c r="Q513" s="175"/>
      <c r="R513" s="175"/>
      <c r="S513" s="175"/>
      <c r="T513" s="176"/>
      <c r="AT513" s="170" t="s">
        <v>187</v>
      </c>
      <c r="AU513" s="170" t="s">
        <v>83</v>
      </c>
      <c r="AV513" s="12" t="s">
        <v>83</v>
      </c>
      <c r="AW513" s="12" t="s">
        <v>34</v>
      </c>
      <c r="AX513" s="12" t="s">
        <v>74</v>
      </c>
      <c r="AY513" s="170" t="s">
        <v>117</v>
      </c>
    </row>
    <row r="514" spans="2:51" s="13" customFormat="1" ht="11.25">
      <c r="B514" s="177"/>
      <c r="D514" s="169" t="s">
        <v>187</v>
      </c>
      <c r="E514" s="178" t="s">
        <v>3</v>
      </c>
      <c r="F514" s="179" t="s">
        <v>206</v>
      </c>
      <c r="H514" s="178" t="s">
        <v>3</v>
      </c>
      <c r="I514" s="180"/>
      <c r="L514" s="177"/>
      <c r="M514" s="181"/>
      <c r="N514" s="182"/>
      <c r="O514" s="182"/>
      <c r="P514" s="182"/>
      <c r="Q514" s="182"/>
      <c r="R514" s="182"/>
      <c r="S514" s="182"/>
      <c r="T514" s="183"/>
      <c r="AT514" s="178" t="s">
        <v>187</v>
      </c>
      <c r="AU514" s="178" t="s">
        <v>83</v>
      </c>
      <c r="AV514" s="13" t="s">
        <v>81</v>
      </c>
      <c r="AW514" s="13" t="s">
        <v>34</v>
      </c>
      <c r="AX514" s="13" t="s">
        <v>74</v>
      </c>
      <c r="AY514" s="178" t="s">
        <v>117</v>
      </c>
    </row>
    <row r="515" spans="2:51" s="12" customFormat="1" ht="11.25">
      <c r="B515" s="168"/>
      <c r="D515" s="169" t="s">
        <v>187</v>
      </c>
      <c r="E515" s="170" t="s">
        <v>3</v>
      </c>
      <c r="F515" s="171" t="s">
        <v>245</v>
      </c>
      <c r="H515" s="172">
        <v>105.523</v>
      </c>
      <c r="I515" s="173"/>
      <c r="L515" s="168"/>
      <c r="M515" s="174"/>
      <c r="N515" s="175"/>
      <c r="O515" s="175"/>
      <c r="P515" s="175"/>
      <c r="Q515" s="175"/>
      <c r="R515" s="175"/>
      <c r="S515" s="175"/>
      <c r="T515" s="176"/>
      <c r="AT515" s="170" t="s">
        <v>187</v>
      </c>
      <c r="AU515" s="170" t="s">
        <v>83</v>
      </c>
      <c r="AV515" s="12" t="s">
        <v>83</v>
      </c>
      <c r="AW515" s="12" t="s">
        <v>34</v>
      </c>
      <c r="AX515" s="12" t="s">
        <v>74</v>
      </c>
      <c r="AY515" s="170" t="s">
        <v>117</v>
      </c>
    </row>
    <row r="516" spans="2:51" s="12" customFormat="1" ht="11.25">
      <c r="B516" s="168"/>
      <c r="D516" s="169" t="s">
        <v>187</v>
      </c>
      <c r="E516" s="170" t="s">
        <v>3</v>
      </c>
      <c r="F516" s="171" t="s">
        <v>261</v>
      </c>
      <c r="H516" s="172">
        <v>8.8510000000000009</v>
      </c>
      <c r="I516" s="173"/>
      <c r="L516" s="168"/>
      <c r="M516" s="174"/>
      <c r="N516" s="175"/>
      <c r="O516" s="175"/>
      <c r="P516" s="175"/>
      <c r="Q516" s="175"/>
      <c r="R516" s="175"/>
      <c r="S516" s="175"/>
      <c r="T516" s="176"/>
      <c r="AT516" s="170" t="s">
        <v>187</v>
      </c>
      <c r="AU516" s="170" t="s">
        <v>83</v>
      </c>
      <c r="AV516" s="12" t="s">
        <v>83</v>
      </c>
      <c r="AW516" s="12" t="s">
        <v>34</v>
      </c>
      <c r="AX516" s="12" t="s">
        <v>74</v>
      </c>
      <c r="AY516" s="170" t="s">
        <v>117</v>
      </c>
    </row>
    <row r="517" spans="2:51" s="12" customFormat="1" ht="11.25">
      <c r="B517" s="168"/>
      <c r="D517" s="169" t="s">
        <v>187</v>
      </c>
      <c r="E517" s="170" t="s">
        <v>3</v>
      </c>
      <c r="F517" s="171" t="s">
        <v>262</v>
      </c>
      <c r="H517" s="172">
        <v>654.81200000000001</v>
      </c>
      <c r="I517" s="173"/>
      <c r="L517" s="168"/>
      <c r="M517" s="174"/>
      <c r="N517" s="175"/>
      <c r="O517" s="175"/>
      <c r="P517" s="175"/>
      <c r="Q517" s="175"/>
      <c r="R517" s="175"/>
      <c r="S517" s="175"/>
      <c r="T517" s="176"/>
      <c r="AT517" s="170" t="s">
        <v>187</v>
      </c>
      <c r="AU517" s="170" t="s">
        <v>83</v>
      </c>
      <c r="AV517" s="12" t="s">
        <v>83</v>
      </c>
      <c r="AW517" s="12" t="s">
        <v>34</v>
      </c>
      <c r="AX517" s="12" t="s">
        <v>74</v>
      </c>
      <c r="AY517" s="170" t="s">
        <v>117</v>
      </c>
    </row>
    <row r="518" spans="2:51" s="12" customFormat="1" ht="11.25">
      <c r="B518" s="168"/>
      <c r="D518" s="169" t="s">
        <v>187</v>
      </c>
      <c r="E518" s="170" t="s">
        <v>3</v>
      </c>
      <c r="F518" s="171" t="s">
        <v>416</v>
      </c>
      <c r="H518" s="172">
        <v>74.177000000000007</v>
      </c>
      <c r="I518" s="173"/>
      <c r="L518" s="168"/>
      <c r="M518" s="174"/>
      <c r="N518" s="175"/>
      <c r="O518" s="175"/>
      <c r="P518" s="175"/>
      <c r="Q518" s="175"/>
      <c r="R518" s="175"/>
      <c r="S518" s="175"/>
      <c r="T518" s="176"/>
      <c r="AT518" s="170" t="s">
        <v>187</v>
      </c>
      <c r="AU518" s="170" t="s">
        <v>83</v>
      </c>
      <c r="AV518" s="12" t="s">
        <v>83</v>
      </c>
      <c r="AW518" s="12" t="s">
        <v>34</v>
      </c>
      <c r="AX518" s="12" t="s">
        <v>74</v>
      </c>
      <c r="AY518" s="170" t="s">
        <v>117</v>
      </c>
    </row>
    <row r="519" spans="2:51" s="12" customFormat="1" ht="11.25">
      <c r="B519" s="168"/>
      <c r="D519" s="169" t="s">
        <v>187</v>
      </c>
      <c r="E519" s="170" t="s">
        <v>3</v>
      </c>
      <c r="F519" s="171" t="s">
        <v>264</v>
      </c>
      <c r="H519" s="172">
        <v>-10.005000000000001</v>
      </c>
      <c r="I519" s="173"/>
      <c r="L519" s="168"/>
      <c r="M519" s="174"/>
      <c r="N519" s="175"/>
      <c r="O519" s="175"/>
      <c r="P519" s="175"/>
      <c r="Q519" s="175"/>
      <c r="R519" s="175"/>
      <c r="S519" s="175"/>
      <c r="T519" s="176"/>
      <c r="AT519" s="170" t="s">
        <v>187</v>
      </c>
      <c r="AU519" s="170" t="s">
        <v>83</v>
      </c>
      <c r="AV519" s="12" t="s">
        <v>83</v>
      </c>
      <c r="AW519" s="12" t="s">
        <v>34</v>
      </c>
      <c r="AX519" s="12" t="s">
        <v>74</v>
      </c>
      <c r="AY519" s="170" t="s">
        <v>117</v>
      </c>
    </row>
    <row r="520" spans="2:51" s="12" customFormat="1" ht="11.25">
      <c r="B520" s="168"/>
      <c r="D520" s="169" t="s">
        <v>187</v>
      </c>
      <c r="E520" s="170" t="s">
        <v>3</v>
      </c>
      <c r="F520" s="171" t="s">
        <v>394</v>
      </c>
      <c r="H520" s="172">
        <v>-23.34</v>
      </c>
      <c r="I520" s="173"/>
      <c r="L520" s="168"/>
      <c r="M520" s="174"/>
      <c r="N520" s="175"/>
      <c r="O520" s="175"/>
      <c r="P520" s="175"/>
      <c r="Q520" s="175"/>
      <c r="R520" s="175"/>
      <c r="S520" s="175"/>
      <c r="T520" s="176"/>
      <c r="AT520" s="170" t="s">
        <v>187</v>
      </c>
      <c r="AU520" s="170" t="s">
        <v>83</v>
      </c>
      <c r="AV520" s="12" t="s">
        <v>83</v>
      </c>
      <c r="AW520" s="12" t="s">
        <v>34</v>
      </c>
      <c r="AX520" s="12" t="s">
        <v>74</v>
      </c>
      <c r="AY520" s="170" t="s">
        <v>117</v>
      </c>
    </row>
    <row r="521" spans="2:51" s="12" customFormat="1" ht="11.25">
      <c r="B521" s="168"/>
      <c r="D521" s="169" t="s">
        <v>187</v>
      </c>
      <c r="E521" s="170" t="s">
        <v>3</v>
      </c>
      <c r="F521" s="171" t="s">
        <v>395</v>
      </c>
      <c r="H521" s="172">
        <v>-126.024</v>
      </c>
      <c r="I521" s="173"/>
      <c r="L521" s="168"/>
      <c r="M521" s="174"/>
      <c r="N521" s="175"/>
      <c r="O521" s="175"/>
      <c r="P521" s="175"/>
      <c r="Q521" s="175"/>
      <c r="R521" s="175"/>
      <c r="S521" s="175"/>
      <c r="T521" s="176"/>
      <c r="AT521" s="170" t="s">
        <v>187</v>
      </c>
      <c r="AU521" s="170" t="s">
        <v>83</v>
      </c>
      <c r="AV521" s="12" t="s">
        <v>83</v>
      </c>
      <c r="AW521" s="12" t="s">
        <v>34</v>
      </c>
      <c r="AX521" s="12" t="s">
        <v>74</v>
      </c>
      <c r="AY521" s="170" t="s">
        <v>117</v>
      </c>
    </row>
    <row r="522" spans="2:51" s="13" customFormat="1" ht="11.25">
      <c r="B522" s="177"/>
      <c r="D522" s="169" t="s">
        <v>187</v>
      </c>
      <c r="E522" s="178" t="s">
        <v>3</v>
      </c>
      <c r="F522" s="179" t="s">
        <v>209</v>
      </c>
      <c r="H522" s="178" t="s">
        <v>3</v>
      </c>
      <c r="I522" s="180"/>
      <c r="L522" s="177"/>
      <c r="M522" s="181"/>
      <c r="N522" s="182"/>
      <c r="O522" s="182"/>
      <c r="P522" s="182"/>
      <c r="Q522" s="182"/>
      <c r="R522" s="182"/>
      <c r="S522" s="182"/>
      <c r="T522" s="183"/>
      <c r="AT522" s="178" t="s">
        <v>187</v>
      </c>
      <c r="AU522" s="178" t="s">
        <v>83</v>
      </c>
      <c r="AV522" s="13" t="s">
        <v>81</v>
      </c>
      <c r="AW522" s="13" t="s">
        <v>34</v>
      </c>
      <c r="AX522" s="13" t="s">
        <v>74</v>
      </c>
      <c r="AY522" s="178" t="s">
        <v>117</v>
      </c>
    </row>
    <row r="523" spans="2:51" s="12" customFormat="1" ht="11.25">
      <c r="B523" s="168"/>
      <c r="D523" s="169" t="s">
        <v>187</v>
      </c>
      <c r="E523" s="170" t="s">
        <v>3</v>
      </c>
      <c r="F523" s="171" t="s">
        <v>267</v>
      </c>
      <c r="H523" s="172">
        <v>280.798</v>
      </c>
      <c r="I523" s="173"/>
      <c r="L523" s="168"/>
      <c r="M523" s="174"/>
      <c r="N523" s="175"/>
      <c r="O523" s="175"/>
      <c r="P523" s="175"/>
      <c r="Q523" s="175"/>
      <c r="R523" s="175"/>
      <c r="S523" s="175"/>
      <c r="T523" s="176"/>
      <c r="AT523" s="170" t="s">
        <v>187</v>
      </c>
      <c r="AU523" s="170" t="s">
        <v>83</v>
      </c>
      <c r="AV523" s="12" t="s">
        <v>83</v>
      </c>
      <c r="AW523" s="12" t="s">
        <v>34</v>
      </c>
      <c r="AX523" s="12" t="s">
        <v>74</v>
      </c>
      <c r="AY523" s="170" t="s">
        <v>117</v>
      </c>
    </row>
    <row r="524" spans="2:51" s="12" customFormat="1" ht="11.25">
      <c r="B524" s="168"/>
      <c r="D524" s="169" t="s">
        <v>187</v>
      </c>
      <c r="E524" s="170" t="s">
        <v>3</v>
      </c>
      <c r="F524" s="171" t="s">
        <v>396</v>
      </c>
      <c r="H524" s="172">
        <v>-50.064</v>
      </c>
      <c r="I524" s="173"/>
      <c r="L524" s="168"/>
      <c r="M524" s="174"/>
      <c r="N524" s="175"/>
      <c r="O524" s="175"/>
      <c r="P524" s="175"/>
      <c r="Q524" s="175"/>
      <c r="R524" s="175"/>
      <c r="S524" s="175"/>
      <c r="T524" s="176"/>
      <c r="AT524" s="170" t="s">
        <v>187</v>
      </c>
      <c r="AU524" s="170" t="s">
        <v>83</v>
      </c>
      <c r="AV524" s="12" t="s">
        <v>83</v>
      </c>
      <c r="AW524" s="12" t="s">
        <v>34</v>
      </c>
      <c r="AX524" s="12" t="s">
        <v>74</v>
      </c>
      <c r="AY524" s="170" t="s">
        <v>117</v>
      </c>
    </row>
    <row r="525" spans="2:51" s="13" customFormat="1" ht="11.25">
      <c r="B525" s="177"/>
      <c r="D525" s="169" t="s">
        <v>187</v>
      </c>
      <c r="E525" s="178" t="s">
        <v>3</v>
      </c>
      <c r="F525" s="179" t="s">
        <v>239</v>
      </c>
      <c r="H525" s="178" t="s">
        <v>3</v>
      </c>
      <c r="I525" s="180"/>
      <c r="L525" s="177"/>
      <c r="M525" s="181"/>
      <c r="N525" s="182"/>
      <c r="O525" s="182"/>
      <c r="P525" s="182"/>
      <c r="Q525" s="182"/>
      <c r="R525" s="182"/>
      <c r="S525" s="182"/>
      <c r="T525" s="183"/>
      <c r="AT525" s="178" t="s">
        <v>187</v>
      </c>
      <c r="AU525" s="178" t="s">
        <v>83</v>
      </c>
      <c r="AV525" s="13" t="s">
        <v>81</v>
      </c>
      <c r="AW525" s="13" t="s">
        <v>34</v>
      </c>
      <c r="AX525" s="13" t="s">
        <v>74</v>
      </c>
      <c r="AY525" s="178" t="s">
        <v>117</v>
      </c>
    </row>
    <row r="526" spans="2:51" s="12" customFormat="1" ht="11.25">
      <c r="B526" s="168"/>
      <c r="D526" s="169" t="s">
        <v>187</v>
      </c>
      <c r="E526" s="170" t="s">
        <v>3</v>
      </c>
      <c r="F526" s="171" t="s">
        <v>269</v>
      </c>
      <c r="H526" s="172">
        <v>288.23899999999998</v>
      </c>
      <c r="I526" s="173"/>
      <c r="L526" s="168"/>
      <c r="M526" s="174"/>
      <c r="N526" s="175"/>
      <c r="O526" s="175"/>
      <c r="P526" s="175"/>
      <c r="Q526" s="175"/>
      <c r="R526" s="175"/>
      <c r="S526" s="175"/>
      <c r="T526" s="176"/>
      <c r="AT526" s="170" t="s">
        <v>187</v>
      </c>
      <c r="AU526" s="170" t="s">
        <v>83</v>
      </c>
      <c r="AV526" s="12" t="s">
        <v>83</v>
      </c>
      <c r="AW526" s="12" t="s">
        <v>34</v>
      </c>
      <c r="AX526" s="12" t="s">
        <v>74</v>
      </c>
      <c r="AY526" s="170" t="s">
        <v>117</v>
      </c>
    </row>
    <row r="527" spans="2:51" s="12" customFormat="1" ht="11.25">
      <c r="B527" s="168"/>
      <c r="D527" s="169" t="s">
        <v>187</v>
      </c>
      <c r="E527" s="170" t="s">
        <v>3</v>
      </c>
      <c r="F527" s="171" t="s">
        <v>270</v>
      </c>
      <c r="H527" s="172">
        <v>-3.3580000000000001</v>
      </c>
      <c r="I527" s="173"/>
      <c r="L527" s="168"/>
      <c r="M527" s="174"/>
      <c r="N527" s="175"/>
      <c r="O527" s="175"/>
      <c r="P527" s="175"/>
      <c r="Q527" s="175"/>
      <c r="R527" s="175"/>
      <c r="S527" s="175"/>
      <c r="T527" s="176"/>
      <c r="AT527" s="170" t="s">
        <v>187</v>
      </c>
      <c r="AU527" s="170" t="s">
        <v>83</v>
      </c>
      <c r="AV527" s="12" t="s">
        <v>83</v>
      </c>
      <c r="AW527" s="12" t="s">
        <v>34</v>
      </c>
      <c r="AX527" s="12" t="s">
        <v>74</v>
      </c>
      <c r="AY527" s="170" t="s">
        <v>117</v>
      </c>
    </row>
    <row r="528" spans="2:51" s="12" customFormat="1" ht="11.25">
      <c r="B528" s="168"/>
      <c r="D528" s="169" t="s">
        <v>187</v>
      </c>
      <c r="E528" s="170" t="s">
        <v>3</v>
      </c>
      <c r="F528" s="171" t="s">
        <v>271</v>
      </c>
      <c r="H528" s="172">
        <v>-20.286000000000001</v>
      </c>
      <c r="I528" s="173"/>
      <c r="L528" s="168"/>
      <c r="M528" s="174"/>
      <c r="N528" s="175"/>
      <c r="O528" s="175"/>
      <c r="P528" s="175"/>
      <c r="Q528" s="175"/>
      <c r="R528" s="175"/>
      <c r="S528" s="175"/>
      <c r="T528" s="176"/>
      <c r="AT528" s="170" t="s">
        <v>187</v>
      </c>
      <c r="AU528" s="170" t="s">
        <v>83</v>
      </c>
      <c r="AV528" s="12" t="s">
        <v>83</v>
      </c>
      <c r="AW528" s="12" t="s">
        <v>34</v>
      </c>
      <c r="AX528" s="12" t="s">
        <v>74</v>
      </c>
      <c r="AY528" s="170" t="s">
        <v>117</v>
      </c>
    </row>
    <row r="529" spans="2:65" s="13" customFormat="1" ht="11.25">
      <c r="B529" s="177"/>
      <c r="D529" s="169" t="s">
        <v>187</v>
      </c>
      <c r="E529" s="178" t="s">
        <v>3</v>
      </c>
      <c r="F529" s="179" t="s">
        <v>379</v>
      </c>
      <c r="H529" s="178" t="s">
        <v>3</v>
      </c>
      <c r="I529" s="180"/>
      <c r="L529" s="177"/>
      <c r="M529" s="181"/>
      <c r="N529" s="182"/>
      <c r="O529" s="182"/>
      <c r="P529" s="182"/>
      <c r="Q529" s="182"/>
      <c r="R529" s="182"/>
      <c r="S529" s="182"/>
      <c r="T529" s="183"/>
      <c r="AT529" s="178" t="s">
        <v>187</v>
      </c>
      <c r="AU529" s="178" t="s">
        <v>83</v>
      </c>
      <c r="AV529" s="13" t="s">
        <v>81</v>
      </c>
      <c r="AW529" s="13" t="s">
        <v>34</v>
      </c>
      <c r="AX529" s="13" t="s">
        <v>74</v>
      </c>
      <c r="AY529" s="178" t="s">
        <v>117</v>
      </c>
    </row>
    <row r="530" spans="2:65" s="12" customFormat="1" ht="11.25">
      <c r="B530" s="168"/>
      <c r="D530" s="169" t="s">
        <v>187</v>
      </c>
      <c r="E530" s="170" t="s">
        <v>3</v>
      </c>
      <c r="F530" s="171" t="s">
        <v>397</v>
      </c>
      <c r="H530" s="172">
        <v>-43.654000000000003</v>
      </c>
      <c r="I530" s="173"/>
      <c r="L530" s="168"/>
      <c r="M530" s="174"/>
      <c r="N530" s="175"/>
      <c r="O530" s="175"/>
      <c r="P530" s="175"/>
      <c r="Q530" s="175"/>
      <c r="R530" s="175"/>
      <c r="S530" s="175"/>
      <c r="T530" s="176"/>
      <c r="AT530" s="170" t="s">
        <v>187</v>
      </c>
      <c r="AU530" s="170" t="s">
        <v>83</v>
      </c>
      <c r="AV530" s="12" t="s">
        <v>83</v>
      </c>
      <c r="AW530" s="12" t="s">
        <v>34</v>
      </c>
      <c r="AX530" s="12" t="s">
        <v>74</v>
      </c>
      <c r="AY530" s="170" t="s">
        <v>117</v>
      </c>
    </row>
    <row r="531" spans="2:65" s="14" customFormat="1" ht="11.25">
      <c r="B531" s="184"/>
      <c r="D531" s="169" t="s">
        <v>187</v>
      </c>
      <c r="E531" s="185" t="s">
        <v>3</v>
      </c>
      <c r="F531" s="186" t="s">
        <v>211</v>
      </c>
      <c r="H531" s="187">
        <v>1722.1890000000001</v>
      </c>
      <c r="I531" s="188"/>
      <c r="L531" s="184"/>
      <c r="M531" s="189"/>
      <c r="N531" s="190"/>
      <c r="O531" s="190"/>
      <c r="P531" s="190"/>
      <c r="Q531" s="190"/>
      <c r="R531" s="190"/>
      <c r="S531" s="190"/>
      <c r="T531" s="191"/>
      <c r="AT531" s="185" t="s">
        <v>187</v>
      </c>
      <c r="AU531" s="185" t="s">
        <v>83</v>
      </c>
      <c r="AV531" s="14" t="s">
        <v>181</v>
      </c>
      <c r="AW531" s="14" t="s">
        <v>34</v>
      </c>
      <c r="AX531" s="14" t="s">
        <v>81</v>
      </c>
      <c r="AY531" s="185" t="s">
        <v>117</v>
      </c>
    </row>
    <row r="532" spans="2:65" s="11" customFormat="1" ht="22.9" customHeight="1">
      <c r="B532" s="135"/>
      <c r="D532" s="136" t="s">
        <v>73</v>
      </c>
      <c r="E532" s="146" t="s">
        <v>529</v>
      </c>
      <c r="F532" s="146" t="s">
        <v>530</v>
      </c>
      <c r="I532" s="138"/>
      <c r="J532" s="147">
        <f>BK532</f>
        <v>0</v>
      </c>
      <c r="L532" s="135"/>
      <c r="M532" s="140"/>
      <c r="N532" s="141"/>
      <c r="O532" s="141"/>
      <c r="P532" s="142">
        <f>SUM(P533:P537)</f>
        <v>0</v>
      </c>
      <c r="Q532" s="141"/>
      <c r="R532" s="142">
        <f>SUM(R533:R537)</f>
        <v>0</v>
      </c>
      <c r="S532" s="141"/>
      <c r="T532" s="143">
        <f>SUM(T533:T537)</f>
        <v>0</v>
      </c>
      <c r="AR532" s="136" t="s">
        <v>81</v>
      </c>
      <c r="AT532" s="144" t="s">
        <v>73</v>
      </c>
      <c r="AU532" s="144" t="s">
        <v>81</v>
      </c>
      <c r="AY532" s="136" t="s">
        <v>117</v>
      </c>
      <c r="BK532" s="145">
        <f>SUM(BK533:BK537)</f>
        <v>0</v>
      </c>
    </row>
    <row r="533" spans="2:65" s="1" customFormat="1" ht="21.75" customHeight="1">
      <c r="B533" s="148"/>
      <c r="C533" s="149" t="s">
        <v>531</v>
      </c>
      <c r="D533" s="149" t="s">
        <v>120</v>
      </c>
      <c r="E533" s="150" t="s">
        <v>532</v>
      </c>
      <c r="F533" s="151" t="s">
        <v>533</v>
      </c>
      <c r="G533" s="152" t="s">
        <v>534</v>
      </c>
      <c r="H533" s="153">
        <v>50.853999999999999</v>
      </c>
      <c r="I533" s="154"/>
      <c r="J533" s="155">
        <f>ROUND(I533*H533,2)</f>
        <v>0</v>
      </c>
      <c r="K533" s="151" t="s">
        <v>131</v>
      </c>
      <c r="L533" s="32"/>
      <c r="M533" s="156" t="s">
        <v>3</v>
      </c>
      <c r="N533" s="157" t="s">
        <v>45</v>
      </c>
      <c r="O533" s="51"/>
      <c r="P533" s="158">
        <f>O533*H533</f>
        <v>0</v>
      </c>
      <c r="Q533" s="158">
        <v>0</v>
      </c>
      <c r="R533" s="158">
        <f>Q533*H533</f>
        <v>0</v>
      </c>
      <c r="S533" s="158">
        <v>0</v>
      </c>
      <c r="T533" s="159">
        <f>S533*H533</f>
        <v>0</v>
      </c>
      <c r="AR533" s="18" t="s">
        <v>181</v>
      </c>
      <c r="AT533" s="18" t="s">
        <v>120</v>
      </c>
      <c r="AU533" s="18" t="s">
        <v>83</v>
      </c>
      <c r="AY533" s="18" t="s">
        <v>117</v>
      </c>
      <c r="BE533" s="160">
        <f>IF(N533="základní",J533,0)</f>
        <v>0</v>
      </c>
      <c r="BF533" s="160">
        <f>IF(N533="snížená",J533,0)</f>
        <v>0</v>
      </c>
      <c r="BG533" s="160">
        <f>IF(N533="zákl. přenesená",J533,0)</f>
        <v>0</v>
      </c>
      <c r="BH533" s="160">
        <f>IF(N533="sníž. přenesená",J533,0)</f>
        <v>0</v>
      </c>
      <c r="BI533" s="160">
        <f>IF(N533="nulová",J533,0)</f>
        <v>0</v>
      </c>
      <c r="BJ533" s="18" t="s">
        <v>81</v>
      </c>
      <c r="BK533" s="160">
        <f>ROUND(I533*H533,2)</f>
        <v>0</v>
      </c>
      <c r="BL533" s="18" t="s">
        <v>181</v>
      </c>
      <c r="BM533" s="18" t="s">
        <v>535</v>
      </c>
    </row>
    <row r="534" spans="2:65" s="1" customFormat="1" ht="16.350000000000001" customHeight="1">
      <c r="B534" s="148"/>
      <c r="C534" s="149" t="s">
        <v>536</v>
      </c>
      <c r="D534" s="149" t="s">
        <v>120</v>
      </c>
      <c r="E534" s="150" t="s">
        <v>537</v>
      </c>
      <c r="F534" s="151" t="s">
        <v>538</v>
      </c>
      <c r="G534" s="152" t="s">
        <v>534</v>
      </c>
      <c r="H534" s="153">
        <v>50.853999999999999</v>
      </c>
      <c r="I534" s="154"/>
      <c r="J534" s="155">
        <f>ROUND(I534*H534,2)</f>
        <v>0</v>
      </c>
      <c r="K534" s="151" t="s">
        <v>131</v>
      </c>
      <c r="L534" s="32"/>
      <c r="M534" s="156" t="s">
        <v>3</v>
      </c>
      <c r="N534" s="157" t="s">
        <v>45</v>
      </c>
      <c r="O534" s="51"/>
      <c r="P534" s="158">
        <f>O534*H534</f>
        <v>0</v>
      </c>
      <c r="Q534" s="158">
        <v>0</v>
      </c>
      <c r="R534" s="158">
        <f>Q534*H534</f>
        <v>0</v>
      </c>
      <c r="S534" s="158">
        <v>0</v>
      </c>
      <c r="T534" s="159">
        <f>S534*H534</f>
        <v>0</v>
      </c>
      <c r="AR534" s="18" t="s">
        <v>181</v>
      </c>
      <c r="AT534" s="18" t="s">
        <v>120</v>
      </c>
      <c r="AU534" s="18" t="s">
        <v>83</v>
      </c>
      <c r="AY534" s="18" t="s">
        <v>117</v>
      </c>
      <c r="BE534" s="160">
        <f>IF(N534="základní",J534,0)</f>
        <v>0</v>
      </c>
      <c r="BF534" s="160">
        <f>IF(N534="snížená",J534,0)</f>
        <v>0</v>
      </c>
      <c r="BG534" s="160">
        <f>IF(N534="zákl. přenesená",J534,0)</f>
        <v>0</v>
      </c>
      <c r="BH534" s="160">
        <f>IF(N534="sníž. přenesená",J534,0)</f>
        <v>0</v>
      </c>
      <c r="BI534" s="160">
        <f>IF(N534="nulová",J534,0)</f>
        <v>0</v>
      </c>
      <c r="BJ534" s="18" t="s">
        <v>81</v>
      </c>
      <c r="BK534" s="160">
        <f>ROUND(I534*H534,2)</f>
        <v>0</v>
      </c>
      <c r="BL534" s="18" t="s">
        <v>181</v>
      </c>
      <c r="BM534" s="18" t="s">
        <v>539</v>
      </c>
    </row>
    <row r="535" spans="2:65" s="1" customFormat="1" ht="21.75" customHeight="1">
      <c r="B535" s="148"/>
      <c r="C535" s="149" t="s">
        <v>540</v>
      </c>
      <c r="D535" s="149" t="s">
        <v>120</v>
      </c>
      <c r="E535" s="150" t="s">
        <v>541</v>
      </c>
      <c r="F535" s="151" t="s">
        <v>542</v>
      </c>
      <c r="G535" s="152" t="s">
        <v>534</v>
      </c>
      <c r="H535" s="153">
        <v>1220.4960000000001</v>
      </c>
      <c r="I535" s="154"/>
      <c r="J535" s="155">
        <f>ROUND(I535*H535,2)</f>
        <v>0</v>
      </c>
      <c r="K535" s="151" t="s">
        <v>131</v>
      </c>
      <c r="L535" s="32"/>
      <c r="M535" s="156" t="s">
        <v>3</v>
      </c>
      <c r="N535" s="157" t="s">
        <v>45</v>
      </c>
      <c r="O535" s="51"/>
      <c r="P535" s="158">
        <f>O535*H535</f>
        <v>0</v>
      </c>
      <c r="Q535" s="158">
        <v>0</v>
      </c>
      <c r="R535" s="158">
        <f>Q535*H535</f>
        <v>0</v>
      </c>
      <c r="S535" s="158">
        <v>0</v>
      </c>
      <c r="T535" s="159">
        <f>S535*H535</f>
        <v>0</v>
      </c>
      <c r="AR535" s="18" t="s">
        <v>181</v>
      </c>
      <c r="AT535" s="18" t="s">
        <v>120</v>
      </c>
      <c r="AU535" s="18" t="s">
        <v>83</v>
      </c>
      <c r="AY535" s="18" t="s">
        <v>117</v>
      </c>
      <c r="BE535" s="160">
        <f>IF(N535="základní",J535,0)</f>
        <v>0</v>
      </c>
      <c r="BF535" s="160">
        <f>IF(N535="snížená",J535,0)</f>
        <v>0</v>
      </c>
      <c r="BG535" s="160">
        <f>IF(N535="zákl. přenesená",J535,0)</f>
        <v>0</v>
      </c>
      <c r="BH535" s="160">
        <f>IF(N535="sníž. přenesená",J535,0)</f>
        <v>0</v>
      </c>
      <c r="BI535" s="160">
        <f>IF(N535="nulová",J535,0)</f>
        <v>0</v>
      </c>
      <c r="BJ535" s="18" t="s">
        <v>81</v>
      </c>
      <c r="BK535" s="160">
        <f>ROUND(I535*H535,2)</f>
        <v>0</v>
      </c>
      <c r="BL535" s="18" t="s">
        <v>181</v>
      </c>
      <c r="BM535" s="18" t="s">
        <v>543</v>
      </c>
    </row>
    <row r="536" spans="2:65" s="12" customFormat="1" ht="11.25">
      <c r="B536" s="168"/>
      <c r="D536" s="169" t="s">
        <v>187</v>
      </c>
      <c r="F536" s="171" t="s">
        <v>544</v>
      </c>
      <c r="H536" s="172">
        <v>1220.4960000000001</v>
      </c>
      <c r="I536" s="173"/>
      <c r="L536" s="168"/>
      <c r="M536" s="174"/>
      <c r="N536" s="175"/>
      <c r="O536" s="175"/>
      <c r="P536" s="175"/>
      <c r="Q536" s="175"/>
      <c r="R536" s="175"/>
      <c r="S536" s="175"/>
      <c r="T536" s="176"/>
      <c r="AT536" s="170" t="s">
        <v>187</v>
      </c>
      <c r="AU536" s="170" t="s">
        <v>83</v>
      </c>
      <c r="AV536" s="12" t="s">
        <v>83</v>
      </c>
      <c r="AW536" s="12" t="s">
        <v>4</v>
      </c>
      <c r="AX536" s="12" t="s">
        <v>81</v>
      </c>
      <c r="AY536" s="170" t="s">
        <v>117</v>
      </c>
    </row>
    <row r="537" spans="2:65" s="1" customFormat="1" ht="16.350000000000001" customHeight="1">
      <c r="B537" s="148"/>
      <c r="C537" s="149" t="s">
        <v>545</v>
      </c>
      <c r="D537" s="149" t="s">
        <v>120</v>
      </c>
      <c r="E537" s="150" t="s">
        <v>546</v>
      </c>
      <c r="F537" s="151" t="s">
        <v>547</v>
      </c>
      <c r="G537" s="152" t="s">
        <v>534</v>
      </c>
      <c r="H537" s="153">
        <v>50.853999999999999</v>
      </c>
      <c r="I537" s="154"/>
      <c r="J537" s="155">
        <f>ROUND(I537*H537,2)</f>
        <v>0</v>
      </c>
      <c r="K537" s="151" t="s">
        <v>131</v>
      </c>
      <c r="L537" s="32"/>
      <c r="M537" s="156" t="s">
        <v>3</v>
      </c>
      <c r="N537" s="157" t="s">
        <v>45</v>
      </c>
      <c r="O537" s="51"/>
      <c r="P537" s="158">
        <f>O537*H537</f>
        <v>0</v>
      </c>
      <c r="Q537" s="158">
        <v>0</v>
      </c>
      <c r="R537" s="158">
        <f>Q537*H537</f>
        <v>0</v>
      </c>
      <c r="S537" s="158">
        <v>0</v>
      </c>
      <c r="T537" s="159">
        <f>S537*H537</f>
        <v>0</v>
      </c>
      <c r="AR537" s="18" t="s">
        <v>181</v>
      </c>
      <c r="AT537" s="18" t="s">
        <v>120</v>
      </c>
      <c r="AU537" s="18" t="s">
        <v>83</v>
      </c>
      <c r="AY537" s="18" t="s">
        <v>117</v>
      </c>
      <c r="BE537" s="160">
        <f>IF(N537="základní",J537,0)</f>
        <v>0</v>
      </c>
      <c r="BF537" s="160">
        <f>IF(N537="snížená",J537,0)</f>
        <v>0</v>
      </c>
      <c r="BG537" s="160">
        <f>IF(N537="zákl. přenesená",J537,0)</f>
        <v>0</v>
      </c>
      <c r="BH537" s="160">
        <f>IF(N537="sníž. přenesená",J537,0)</f>
        <v>0</v>
      </c>
      <c r="BI537" s="160">
        <f>IF(N537="nulová",J537,0)</f>
        <v>0</v>
      </c>
      <c r="BJ537" s="18" t="s">
        <v>81</v>
      </c>
      <c r="BK537" s="160">
        <f>ROUND(I537*H537,2)</f>
        <v>0</v>
      </c>
      <c r="BL537" s="18" t="s">
        <v>181</v>
      </c>
      <c r="BM537" s="18" t="s">
        <v>548</v>
      </c>
    </row>
    <row r="538" spans="2:65" s="11" customFormat="1" ht="22.9" customHeight="1">
      <c r="B538" s="135"/>
      <c r="D538" s="136" t="s">
        <v>73</v>
      </c>
      <c r="E538" s="146" t="s">
        <v>549</v>
      </c>
      <c r="F538" s="146" t="s">
        <v>550</v>
      </c>
      <c r="I538" s="138"/>
      <c r="J538" s="147">
        <f>BK538</f>
        <v>0</v>
      </c>
      <c r="L538" s="135"/>
      <c r="M538" s="140"/>
      <c r="N538" s="141"/>
      <c r="O538" s="141"/>
      <c r="P538" s="142">
        <f>P539</f>
        <v>0</v>
      </c>
      <c r="Q538" s="141"/>
      <c r="R538" s="142">
        <f>R539</f>
        <v>0</v>
      </c>
      <c r="S538" s="141"/>
      <c r="T538" s="143">
        <f>T539</f>
        <v>0</v>
      </c>
      <c r="AR538" s="136" t="s">
        <v>81</v>
      </c>
      <c r="AT538" s="144" t="s">
        <v>73</v>
      </c>
      <c r="AU538" s="144" t="s">
        <v>81</v>
      </c>
      <c r="AY538" s="136" t="s">
        <v>117</v>
      </c>
      <c r="BK538" s="145">
        <f>BK539</f>
        <v>0</v>
      </c>
    </row>
    <row r="539" spans="2:65" s="1" customFormat="1" ht="21.75" customHeight="1">
      <c r="B539" s="148"/>
      <c r="C539" s="149" t="s">
        <v>551</v>
      </c>
      <c r="D539" s="149" t="s">
        <v>120</v>
      </c>
      <c r="E539" s="150" t="s">
        <v>552</v>
      </c>
      <c r="F539" s="151" t="s">
        <v>553</v>
      </c>
      <c r="G539" s="152" t="s">
        <v>534</v>
      </c>
      <c r="H539" s="153">
        <v>105.255</v>
      </c>
      <c r="I539" s="154"/>
      <c r="J539" s="155">
        <f>ROUND(I539*H539,2)</f>
        <v>0</v>
      </c>
      <c r="K539" s="151" t="s">
        <v>131</v>
      </c>
      <c r="L539" s="32"/>
      <c r="M539" s="156" t="s">
        <v>3</v>
      </c>
      <c r="N539" s="157" t="s">
        <v>45</v>
      </c>
      <c r="O539" s="51"/>
      <c r="P539" s="158">
        <f>O539*H539</f>
        <v>0</v>
      </c>
      <c r="Q539" s="158">
        <v>0</v>
      </c>
      <c r="R539" s="158">
        <f>Q539*H539</f>
        <v>0</v>
      </c>
      <c r="S539" s="158">
        <v>0</v>
      </c>
      <c r="T539" s="159">
        <f>S539*H539</f>
        <v>0</v>
      </c>
      <c r="AR539" s="18" t="s">
        <v>181</v>
      </c>
      <c r="AT539" s="18" t="s">
        <v>120</v>
      </c>
      <c r="AU539" s="18" t="s">
        <v>83</v>
      </c>
      <c r="AY539" s="18" t="s">
        <v>117</v>
      </c>
      <c r="BE539" s="160">
        <f>IF(N539="základní",J539,0)</f>
        <v>0</v>
      </c>
      <c r="BF539" s="160">
        <f>IF(N539="snížená",J539,0)</f>
        <v>0</v>
      </c>
      <c r="BG539" s="160">
        <f>IF(N539="zákl. přenesená",J539,0)</f>
        <v>0</v>
      </c>
      <c r="BH539" s="160">
        <f>IF(N539="sníž. přenesená",J539,0)</f>
        <v>0</v>
      </c>
      <c r="BI539" s="160">
        <f>IF(N539="nulová",J539,0)</f>
        <v>0</v>
      </c>
      <c r="BJ539" s="18" t="s">
        <v>81</v>
      </c>
      <c r="BK539" s="160">
        <f>ROUND(I539*H539,2)</f>
        <v>0</v>
      </c>
      <c r="BL539" s="18" t="s">
        <v>181</v>
      </c>
      <c r="BM539" s="18" t="s">
        <v>554</v>
      </c>
    </row>
    <row r="540" spans="2:65" s="11" customFormat="1" ht="25.9" customHeight="1">
      <c r="B540" s="135"/>
      <c r="D540" s="136" t="s">
        <v>73</v>
      </c>
      <c r="E540" s="137" t="s">
        <v>555</v>
      </c>
      <c r="F540" s="137" t="s">
        <v>556</v>
      </c>
      <c r="I540" s="138"/>
      <c r="J540" s="139">
        <f>BK540</f>
        <v>0</v>
      </c>
      <c r="L540" s="135"/>
      <c r="M540" s="140"/>
      <c r="N540" s="141"/>
      <c r="O540" s="141"/>
      <c r="P540" s="142">
        <f>P541+P543+P568+P583</f>
        <v>0</v>
      </c>
      <c r="Q540" s="141"/>
      <c r="R540" s="142">
        <f>R541+R543+R568+R583</f>
        <v>1.7388899999999998</v>
      </c>
      <c r="S540" s="141"/>
      <c r="T540" s="143">
        <f>T541+T543+T568+T583</f>
        <v>1.4269589</v>
      </c>
      <c r="AR540" s="136" t="s">
        <v>83</v>
      </c>
      <c r="AT540" s="144" t="s">
        <v>73</v>
      </c>
      <c r="AU540" s="144" t="s">
        <v>74</v>
      </c>
      <c r="AY540" s="136" t="s">
        <v>117</v>
      </c>
      <c r="BK540" s="145">
        <f>BK541+BK543+BK568+BK583</f>
        <v>0</v>
      </c>
    </row>
    <row r="541" spans="2:65" s="11" customFormat="1" ht="22.9" customHeight="1">
      <c r="B541" s="135"/>
      <c r="D541" s="136" t="s">
        <v>73</v>
      </c>
      <c r="E541" s="146" t="s">
        <v>557</v>
      </c>
      <c r="F541" s="146" t="s">
        <v>558</v>
      </c>
      <c r="I541" s="138"/>
      <c r="J541" s="147">
        <f>BK541</f>
        <v>0</v>
      </c>
      <c r="L541" s="135"/>
      <c r="M541" s="140"/>
      <c r="N541" s="141"/>
      <c r="O541" s="141"/>
      <c r="P541" s="142">
        <f>P542</f>
        <v>0</v>
      </c>
      <c r="Q541" s="141"/>
      <c r="R541" s="142">
        <f>R542</f>
        <v>0</v>
      </c>
      <c r="S541" s="141"/>
      <c r="T541" s="143">
        <f>T542</f>
        <v>0.25356000000000001</v>
      </c>
      <c r="AR541" s="136" t="s">
        <v>83</v>
      </c>
      <c r="AT541" s="144" t="s">
        <v>73</v>
      </c>
      <c r="AU541" s="144" t="s">
        <v>81</v>
      </c>
      <c r="AY541" s="136" t="s">
        <v>117</v>
      </c>
      <c r="BK541" s="145">
        <f>BK542</f>
        <v>0</v>
      </c>
    </row>
    <row r="542" spans="2:65" s="1" customFormat="1" ht="16.350000000000001" customHeight="1">
      <c r="B542" s="148"/>
      <c r="C542" s="149" t="s">
        <v>559</v>
      </c>
      <c r="D542" s="149" t="s">
        <v>120</v>
      </c>
      <c r="E542" s="150" t="s">
        <v>560</v>
      </c>
      <c r="F542" s="151" t="s">
        <v>561</v>
      </c>
      <c r="G542" s="152" t="s">
        <v>195</v>
      </c>
      <c r="H542" s="153">
        <v>12</v>
      </c>
      <c r="I542" s="154"/>
      <c r="J542" s="155">
        <f>ROUND(I542*H542,2)</f>
        <v>0</v>
      </c>
      <c r="K542" s="151" t="s">
        <v>131</v>
      </c>
      <c r="L542" s="32"/>
      <c r="M542" s="156" t="s">
        <v>3</v>
      </c>
      <c r="N542" s="157" t="s">
        <v>45</v>
      </c>
      <c r="O542" s="51"/>
      <c r="P542" s="158">
        <f>O542*H542</f>
        <v>0</v>
      </c>
      <c r="Q542" s="158">
        <v>0</v>
      </c>
      <c r="R542" s="158">
        <f>Q542*H542</f>
        <v>0</v>
      </c>
      <c r="S542" s="158">
        <v>2.1129999999999999E-2</v>
      </c>
      <c r="T542" s="159">
        <f>S542*H542</f>
        <v>0.25356000000000001</v>
      </c>
      <c r="AR542" s="18" t="s">
        <v>340</v>
      </c>
      <c r="AT542" s="18" t="s">
        <v>120</v>
      </c>
      <c r="AU542" s="18" t="s">
        <v>83</v>
      </c>
      <c r="AY542" s="18" t="s">
        <v>117</v>
      </c>
      <c r="BE542" s="160">
        <f>IF(N542="základní",J542,0)</f>
        <v>0</v>
      </c>
      <c r="BF542" s="160">
        <f>IF(N542="snížená",J542,0)</f>
        <v>0</v>
      </c>
      <c r="BG542" s="160">
        <f>IF(N542="zákl. přenesená",J542,0)</f>
        <v>0</v>
      </c>
      <c r="BH542" s="160">
        <f>IF(N542="sníž. přenesená",J542,0)</f>
        <v>0</v>
      </c>
      <c r="BI542" s="160">
        <f>IF(N542="nulová",J542,0)</f>
        <v>0</v>
      </c>
      <c r="BJ542" s="18" t="s">
        <v>81</v>
      </c>
      <c r="BK542" s="160">
        <f>ROUND(I542*H542,2)</f>
        <v>0</v>
      </c>
      <c r="BL542" s="18" t="s">
        <v>340</v>
      </c>
      <c r="BM542" s="18" t="s">
        <v>562</v>
      </c>
    </row>
    <row r="543" spans="2:65" s="11" customFormat="1" ht="22.9" customHeight="1">
      <c r="B543" s="135"/>
      <c r="D543" s="136" t="s">
        <v>73</v>
      </c>
      <c r="E543" s="146" t="s">
        <v>563</v>
      </c>
      <c r="F543" s="146" t="s">
        <v>564</v>
      </c>
      <c r="I543" s="138"/>
      <c r="J543" s="147">
        <f>BK543</f>
        <v>0</v>
      </c>
      <c r="L543" s="135"/>
      <c r="M543" s="140"/>
      <c r="N543" s="141"/>
      <c r="O543" s="141"/>
      <c r="P543" s="142">
        <f>SUM(P544:P567)</f>
        <v>0</v>
      </c>
      <c r="Q543" s="141"/>
      <c r="R543" s="142">
        <f>SUM(R544:R567)</f>
        <v>1.3090899999999999</v>
      </c>
      <c r="S543" s="141"/>
      <c r="T543" s="143">
        <f>SUM(T544:T567)</f>
        <v>1.1733989</v>
      </c>
      <c r="AR543" s="136" t="s">
        <v>83</v>
      </c>
      <c r="AT543" s="144" t="s">
        <v>73</v>
      </c>
      <c r="AU543" s="144" t="s">
        <v>81</v>
      </c>
      <c r="AY543" s="136" t="s">
        <v>117</v>
      </c>
      <c r="BK543" s="145">
        <f>SUM(BK544:BK567)</f>
        <v>0</v>
      </c>
    </row>
    <row r="544" spans="2:65" s="1" customFormat="1" ht="16.350000000000001" customHeight="1">
      <c r="B544" s="148"/>
      <c r="C544" s="149" t="s">
        <v>565</v>
      </c>
      <c r="D544" s="149" t="s">
        <v>120</v>
      </c>
      <c r="E544" s="150" t="s">
        <v>566</v>
      </c>
      <c r="F544" s="151" t="s">
        <v>567</v>
      </c>
      <c r="G544" s="152" t="s">
        <v>180</v>
      </c>
      <c r="H544" s="153">
        <v>3.2</v>
      </c>
      <c r="I544" s="154"/>
      <c r="J544" s="155">
        <f>ROUND(I544*H544,2)</f>
        <v>0</v>
      </c>
      <c r="K544" s="151" t="s">
        <v>131</v>
      </c>
      <c r="L544" s="32"/>
      <c r="M544" s="156" t="s">
        <v>3</v>
      </c>
      <c r="N544" s="157" t="s">
        <v>45</v>
      </c>
      <c r="O544" s="51"/>
      <c r="P544" s="158">
        <f>O544*H544</f>
        <v>0</v>
      </c>
      <c r="Q544" s="158">
        <v>0</v>
      </c>
      <c r="R544" s="158">
        <f>Q544*H544</f>
        <v>0</v>
      </c>
      <c r="S544" s="158">
        <v>5.94E-3</v>
      </c>
      <c r="T544" s="159">
        <f>S544*H544</f>
        <v>1.9008000000000001E-2</v>
      </c>
      <c r="AR544" s="18" t="s">
        <v>340</v>
      </c>
      <c r="AT544" s="18" t="s">
        <v>120</v>
      </c>
      <c r="AU544" s="18" t="s">
        <v>83</v>
      </c>
      <c r="AY544" s="18" t="s">
        <v>117</v>
      </c>
      <c r="BE544" s="160">
        <f>IF(N544="základní",J544,0)</f>
        <v>0</v>
      </c>
      <c r="BF544" s="160">
        <f>IF(N544="snížená",J544,0)</f>
        <v>0</v>
      </c>
      <c r="BG544" s="160">
        <f>IF(N544="zákl. přenesená",J544,0)</f>
        <v>0</v>
      </c>
      <c r="BH544" s="160">
        <f>IF(N544="sníž. přenesená",J544,0)</f>
        <v>0</v>
      </c>
      <c r="BI544" s="160">
        <f>IF(N544="nulová",J544,0)</f>
        <v>0</v>
      </c>
      <c r="BJ544" s="18" t="s">
        <v>81</v>
      </c>
      <c r="BK544" s="160">
        <f>ROUND(I544*H544,2)</f>
        <v>0</v>
      </c>
      <c r="BL544" s="18" t="s">
        <v>340</v>
      </c>
      <c r="BM544" s="18" t="s">
        <v>568</v>
      </c>
    </row>
    <row r="545" spans="2:65" s="12" customFormat="1" ht="11.25">
      <c r="B545" s="168"/>
      <c r="D545" s="169" t="s">
        <v>187</v>
      </c>
      <c r="E545" s="170" t="s">
        <v>3</v>
      </c>
      <c r="F545" s="171" t="s">
        <v>569</v>
      </c>
      <c r="H545" s="172">
        <v>3.2</v>
      </c>
      <c r="I545" s="173"/>
      <c r="L545" s="168"/>
      <c r="M545" s="174"/>
      <c r="N545" s="175"/>
      <c r="O545" s="175"/>
      <c r="P545" s="175"/>
      <c r="Q545" s="175"/>
      <c r="R545" s="175"/>
      <c r="S545" s="175"/>
      <c r="T545" s="176"/>
      <c r="AT545" s="170" t="s">
        <v>187</v>
      </c>
      <c r="AU545" s="170" t="s">
        <v>83</v>
      </c>
      <c r="AV545" s="12" t="s">
        <v>83</v>
      </c>
      <c r="AW545" s="12" t="s">
        <v>34</v>
      </c>
      <c r="AX545" s="12" t="s">
        <v>81</v>
      </c>
      <c r="AY545" s="170" t="s">
        <v>117</v>
      </c>
    </row>
    <row r="546" spans="2:65" s="1" customFormat="1" ht="16.350000000000001" customHeight="1">
      <c r="B546" s="148"/>
      <c r="C546" s="149" t="s">
        <v>570</v>
      </c>
      <c r="D546" s="149" t="s">
        <v>120</v>
      </c>
      <c r="E546" s="150" t="s">
        <v>571</v>
      </c>
      <c r="F546" s="151" t="s">
        <v>572</v>
      </c>
      <c r="G546" s="152" t="s">
        <v>292</v>
      </c>
      <c r="H546" s="153">
        <v>116.27</v>
      </c>
      <c r="I546" s="154"/>
      <c r="J546" s="155">
        <f>ROUND(I546*H546,2)</f>
        <v>0</v>
      </c>
      <c r="K546" s="151" t="s">
        <v>131</v>
      </c>
      <c r="L546" s="32"/>
      <c r="M546" s="156" t="s">
        <v>3</v>
      </c>
      <c r="N546" s="157" t="s">
        <v>45</v>
      </c>
      <c r="O546" s="51"/>
      <c r="P546" s="158">
        <f>O546*H546</f>
        <v>0</v>
      </c>
      <c r="Q546" s="158">
        <v>0</v>
      </c>
      <c r="R546" s="158">
        <f>Q546*H546</f>
        <v>0</v>
      </c>
      <c r="S546" s="158">
        <v>1.67E-3</v>
      </c>
      <c r="T546" s="159">
        <f>S546*H546</f>
        <v>0.19417090000000001</v>
      </c>
      <c r="AR546" s="18" t="s">
        <v>340</v>
      </c>
      <c r="AT546" s="18" t="s">
        <v>120</v>
      </c>
      <c r="AU546" s="18" t="s">
        <v>83</v>
      </c>
      <c r="AY546" s="18" t="s">
        <v>117</v>
      </c>
      <c r="BE546" s="160">
        <f>IF(N546="základní",J546,0)</f>
        <v>0</v>
      </c>
      <c r="BF546" s="160">
        <f>IF(N546="snížená",J546,0)</f>
        <v>0</v>
      </c>
      <c r="BG546" s="160">
        <f>IF(N546="zákl. přenesená",J546,0)</f>
        <v>0</v>
      </c>
      <c r="BH546" s="160">
        <f>IF(N546="sníž. přenesená",J546,0)</f>
        <v>0</v>
      </c>
      <c r="BI546" s="160">
        <f>IF(N546="nulová",J546,0)</f>
        <v>0</v>
      </c>
      <c r="BJ546" s="18" t="s">
        <v>81</v>
      </c>
      <c r="BK546" s="160">
        <f>ROUND(I546*H546,2)</f>
        <v>0</v>
      </c>
      <c r="BL546" s="18" t="s">
        <v>340</v>
      </c>
      <c r="BM546" s="18" t="s">
        <v>573</v>
      </c>
    </row>
    <row r="547" spans="2:65" s="12" customFormat="1" ht="11.25">
      <c r="B547" s="168"/>
      <c r="D547" s="169" t="s">
        <v>187</v>
      </c>
      <c r="E547" s="170" t="s">
        <v>3</v>
      </c>
      <c r="F547" s="171" t="s">
        <v>353</v>
      </c>
      <c r="H547" s="172">
        <v>95.64</v>
      </c>
      <c r="I547" s="173"/>
      <c r="L547" s="168"/>
      <c r="M547" s="174"/>
      <c r="N547" s="175"/>
      <c r="O547" s="175"/>
      <c r="P547" s="175"/>
      <c r="Q547" s="175"/>
      <c r="R547" s="175"/>
      <c r="S547" s="175"/>
      <c r="T547" s="176"/>
      <c r="AT547" s="170" t="s">
        <v>187</v>
      </c>
      <c r="AU547" s="170" t="s">
        <v>83</v>
      </c>
      <c r="AV547" s="12" t="s">
        <v>83</v>
      </c>
      <c r="AW547" s="12" t="s">
        <v>34</v>
      </c>
      <c r="AX547" s="12" t="s">
        <v>74</v>
      </c>
      <c r="AY547" s="170" t="s">
        <v>117</v>
      </c>
    </row>
    <row r="548" spans="2:65" s="12" customFormat="1" ht="11.25">
      <c r="B548" s="168"/>
      <c r="D548" s="169" t="s">
        <v>187</v>
      </c>
      <c r="E548" s="170" t="s">
        <v>3</v>
      </c>
      <c r="F548" s="171" t="s">
        <v>354</v>
      </c>
      <c r="H548" s="172">
        <v>20.63</v>
      </c>
      <c r="I548" s="173"/>
      <c r="L548" s="168"/>
      <c r="M548" s="174"/>
      <c r="N548" s="175"/>
      <c r="O548" s="175"/>
      <c r="P548" s="175"/>
      <c r="Q548" s="175"/>
      <c r="R548" s="175"/>
      <c r="S548" s="175"/>
      <c r="T548" s="176"/>
      <c r="AT548" s="170" t="s">
        <v>187</v>
      </c>
      <c r="AU548" s="170" t="s">
        <v>83</v>
      </c>
      <c r="AV548" s="12" t="s">
        <v>83</v>
      </c>
      <c r="AW548" s="12" t="s">
        <v>34</v>
      </c>
      <c r="AX548" s="12" t="s">
        <v>74</v>
      </c>
      <c r="AY548" s="170" t="s">
        <v>117</v>
      </c>
    </row>
    <row r="549" spans="2:65" s="14" customFormat="1" ht="11.25">
      <c r="B549" s="184"/>
      <c r="D549" s="169" t="s">
        <v>187</v>
      </c>
      <c r="E549" s="185" t="s">
        <v>3</v>
      </c>
      <c r="F549" s="186" t="s">
        <v>211</v>
      </c>
      <c r="H549" s="187">
        <v>116.27</v>
      </c>
      <c r="I549" s="188"/>
      <c r="L549" s="184"/>
      <c r="M549" s="189"/>
      <c r="N549" s="190"/>
      <c r="O549" s="190"/>
      <c r="P549" s="190"/>
      <c r="Q549" s="190"/>
      <c r="R549" s="190"/>
      <c r="S549" s="190"/>
      <c r="T549" s="191"/>
      <c r="AT549" s="185" t="s">
        <v>187</v>
      </c>
      <c r="AU549" s="185" t="s">
        <v>83</v>
      </c>
      <c r="AV549" s="14" t="s">
        <v>181</v>
      </c>
      <c r="AW549" s="14" t="s">
        <v>34</v>
      </c>
      <c r="AX549" s="14" t="s">
        <v>81</v>
      </c>
      <c r="AY549" s="185" t="s">
        <v>117</v>
      </c>
    </row>
    <row r="550" spans="2:65" s="1" customFormat="1" ht="16.350000000000001" customHeight="1">
      <c r="B550" s="148"/>
      <c r="C550" s="149" t="s">
        <v>574</v>
      </c>
      <c r="D550" s="149" t="s">
        <v>120</v>
      </c>
      <c r="E550" s="150" t="s">
        <v>575</v>
      </c>
      <c r="F550" s="151" t="s">
        <v>576</v>
      </c>
      <c r="G550" s="152" t="s">
        <v>292</v>
      </c>
      <c r="H550" s="153">
        <v>62</v>
      </c>
      <c r="I550" s="154"/>
      <c r="J550" s="155">
        <f>ROUND(I550*H550,2)</f>
        <v>0</v>
      </c>
      <c r="K550" s="151" t="s">
        <v>131</v>
      </c>
      <c r="L550" s="32"/>
      <c r="M550" s="156" t="s">
        <v>3</v>
      </c>
      <c r="N550" s="157" t="s">
        <v>45</v>
      </c>
      <c r="O550" s="51"/>
      <c r="P550" s="158">
        <f>O550*H550</f>
        <v>0</v>
      </c>
      <c r="Q550" s="158">
        <v>0</v>
      </c>
      <c r="R550" s="158">
        <f>Q550*H550</f>
        <v>0</v>
      </c>
      <c r="S550" s="158">
        <v>1.75E-3</v>
      </c>
      <c r="T550" s="159">
        <f>S550*H550</f>
        <v>0.1085</v>
      </c>
      <c r="AR550" s="18" t="s">
        <v>340</v>
      </c>
      <c r="AT550" s="18" t="s">
        <v>120</v>
      </c>
      <c r="AU550" s="18" t="s">
        <v>83</v>
      </c>
      <c r="AY550" s="18" t="s">
        <v>117</v>
      </c>
      <c r="BE550" s="160">
        <f>IF(N550="základní",J550,0)</f>
        <v>0</v>
      </c>
      <c r="BF550" s="160">
        <f>IF(N550="snížená",J550,0)</f>
        <v>0</v>
      </c>
      <c r="BG550" s="160">
        <f>IF(N550="zákl. přenesená",J550,0)</f>
        <v>0</v>
      </c>
      <c r="BH550" s="160">
        <f>IF(N550="sníž. přenesená",J550,0)</f>
        <v>0</v>
      </c>
      <c r="BI550" s="160">
        <f>IF(N550="nulová",J550,0)</f>
        <v>0</v>
      </c>
      <c r="BJ550" s="18" t="s">
        <v>81</v>
      </c>
      <c r="BK550" s="160">
        <f>ROUND(I550*H550,2)</f>
        <v>0</v>
      </c>
      <c r="BL550" s="18" t="s">
        <v>340</v>
      </c>
      <c r="BM550" s="18" t="s">
        <v>577</v>
      </c>
    </row>
    <row r="551" spans="2:65" s="1" customFormat="1" ht="16.350000000000001" customHeight="1">
      <c r="B551" s="148"/>
      <c r="C551" s="149" t="s">
        <v>578</v>
      </c>
      <c r="D551" s="149" t="s">
        <v>120</v>
      </c>
      <c r="E551" s="150" t="s">
        <v>579</v>
      </c>
      <c r="F551" s="151" t="s">
        <v>580</v>
      </c>
      <c r="G551" s="152" t="s">
        <v>292</v>
      </c>
      <c r="H551" s="153">
        <v>73</v>
      </c>
      <c r="I551" s="154"/>
      <c r="J551" s="155">
        <f>ROUND(I551*H551,2)</f>
        <v>0</v>
      </c>
      <c r="K551" s="151" t="s">
        <v>131</v>
      </c>
      <c r="L551" s="32"/>
      <c r="M551" s="156" t="s">
        <v>3</v>
      </c>
      <c r="N551" s="157" t="s">
        <v>45</v>
      </c>
      <c r="O551" s="51"/>
      <c r="P551" s="158">
        <f>O551*H551</f>
        <v>0</v>
      </c>
      <c r="Q551" s="158">
        <v>0</v>
      </c>
      <c r="R551" s="158">
        <f>Q551*H551</f>
        <v>0</v>
      </c>
      <c r="S551" s="158">
        <v>2.5999999999999999E-3</v>
      </c>
      <c r="T551" s="159">
        <f>S551*H551</f>
        <v>0.1898</v>
      </c>
      <c r="AR551" s="18" t="s">
        <v>340</v>
      </c>
      <c r="AT551" s="18" t="s">
        <v>120</v>
      </c>
      <c r="AU551" s="18" t="s">
        <v>83</v>
      </c>
      <c r="AY551" s="18" t="s">
        <v>117</v>
      </c>
      <c r="BE551" s="160">
        <f>IF(N551="základní",J551,0)</f>
        <v>0</v>
      </c>
      <c r="BF551" s="160">
        <f>IF(N551="snížená",J551,0)</f>
        <v>0</v>
      </c>
      <c r="BG551" s="160">
        <f>IF(N551="zákl. přenesená",J551,0)</f>
        <v>0</v>
      </c>
      <c r="BH551" s="160">
        <f>IF(N551="sníž. přenesená",J551,0)</f>
        <v>0</v>
      </c>
      <c r="BI551" s="160">
        <f>IF(N551="nulová",J551,0)</f>
        <v>0</v>
      </c>
      <c r="BJ551" s="18" t="s">
        <v>81</v>
      </c>
      <c r="BK551" s="160">
        <f>ROUND(I551*H551,2)</f>
        <v>0</v>
      </c>
      <c r="BL551" s="18" t="s">
        <v>340</v>
      </c>
      <c r="BM551" s="18" t="s">
        <v>581</v>
      </c>
    </row>
    <row r="552" spans="2:65" s="1" customFormat="1" ht="16.350000000000001" customHeight="1">
      <c r="B552" s="148"/>
      <c r="C552" s="149" t="s">
        <v>582</v>
      </c>
      <c r="D552" s="149" t="s">
        <v>120</v>
      </c>
      <c r="E552" s="150" t="s">
        <v>583</v>
      </c>
      <c r="F552" s="151" t="s">
        <v>584</v>
      </c>
      <c r="G552" s="152" t="s">
        <v>292</v>
      </c>
      <c r="H552" s="153">
        <v>168</v>
      </c>
      <c r="I552" s="154"/>
      <c r="J552" s="155">
        <f>ROUND(I552*H552,2)</f>
        <v>0</v>
      </c>
      <c r="K552" s="151" t="s">
        <v>131</v>
      </c>
      <c r="L552" s="32"/>
      <c r="M552" s="156" t="s">
        <v>3</v>
      </c>
      <c r="N552" s="157" t="s">
        <v>45</v>
      </c>
      <c r="O552" s="51"/>
      <c r="P552" s="158">
        <f>O552*H552</f>
        <v>0</v>
      </c>
      <c r="Q552" s="158">
        <v>0</v>
      </c>
      <c r="R552" s="158">
        <f>Q552*H552</f>
        <v>0</v>
      </c>
      <c r="S552" s="158">
        <v>3.9399999999999999E-3</v>
      </c>
      <c r="T552" s="159">
        <f>S552*H552</f>
        <v>0.66191999999999995</v>
      </c>
      <c r="AR552" s="18" t="s">
        <v>340</v>
      </c>
      <c r="AT552" s="18" t="s">
        <v>120</v>
      </c>
      <c r="AU552" s="18" t="s">
        <v>83</v>
      </c>
      <c r="AY552" s="18" t="s">
        <v>117</v>
      </c>
      <c r="BE552" s="160">
        <f>IF(N552="základní",J552,0)</f>
        <v>0</v>
      </c>
      <c r="BF552" s="160">
        <f>IF(N552="snížená",J552,0)</f>
        <v>0</v>
      </c>
      <c r="BG552" s="160">
        <f>IF(N552="zákl. přenesená",J552,0)</f>
        <v>0</v>
      </c>
      <c r="BH552" s="160">
        <f>IF(N552="sníž. přenesená",J552,0)</f>
        <v>0</v>
      </c>
      <c r="BI552" s="160">
        <f>IF(N552="nulová",J552,0)</f>
        <v>0</v>
      </c>
      <c r="BJ552" s="18" t="s">
        <v>81</v>
      </c>
      <c r="BK552" s="160">
        <f>ROUND(I552*H552,2)</f>
        <v>0</v>
      </c>
      <c r="BL552" s="18" t="s">
        <v>340</v>
      </c>
      <c r="BM552" s="18" t="s">
        <v>585</v>
      </c>
    </row>
    <row r="553" spans="2:65" s="1" customFormat="1" ht="21.75" customHeight="1">
      <c r="B553" s="148"/>
      <c r="C553" s="149" t="s">
        <v>586</v>
      </c>
      <c r="D553" s="149" t="s">
        <v>120</v>
      </c>
      <c r="E553" s="150" t="s">
        <v>587</v>
      </c>
      <c r="F553" s="151" t="s">
        <v>588</v>
      </c>
      <c r="G553" s="152" t="s">
        <v>292</v>
      </c>
      <c r="H553" s="153">
        <v>33</v>
      </c>
      <c r="I553" s="154"/>
      <c r="J553" s="155">
        <f>ROUND(I553*H553,2)</f>
        <v>0</v>
      </c>
      <c r="K553" s="151" t="s">
        <v>216</v>
      </c>
      <c r="L553" s="32"/>
      <c r="M553" s="156" t="s">
        <v>3</v>
      </c>
      <c r="N553" s="157" t="s">
        <v>45</v>
      </c>
      <c r="O553" s="51"/>
      <c r="P553" s="158">
        <f>O553*H553</f>
        <v>0</v>
      </c>
      <c r="Q553" s="158">
        <v>6.5300000000000002E-3</v>
      </c>
      <c r="R553" s="158">
        <f>Q553*H553</f>
        <v>0.21549000000000001</v>
      </c>
      <c r="S553" s="158">
        <v>0</v>
      </c>
      <c r="T553" s="159">
        <f>S553*H553</f>
        <v>0</v>
      </c>
      <c r="AR553" s="18" t="s">
        <v>340</v>
      </c>
      <c r="AT553" s="18" t="s">
        <v>120</v>
      </c>
      <c r="AU553" s="18" t="s">
        <v>83</v>
      </c>
      <c r="AY553" s="18" t="s">
        <v>117</v>
      </c>
      <c r="BE553" s="160">
        <f>IF(N553="základní",J553,0)</f>
        <v>0</v>
      </c>
      <c r="BF553" s="160">
        <f>IF(N553="snížená",J553,0)</f>
        <v>0</v>
      </c>
      <c r="BG553" s="160">
        <f>IF(N553="zákl. přenesená",J553,0)</f>
        <v>0</v>
      </c>
      <c r="BH553" s="160">
        <f>IF(N553="sníž. přenesená",J553,0)</f>
        <v>0</v>
      </c>
      <c r="BI553" s="160">
        <f>IF(N553="nulová",J553,0)</f>
        <v>0</v>
      </c>
      <c r="BJ553" s="18" t="s">
        <v>81</v>
      </c>
      <c r="BK553" s="160">
        <f>ROUND(I553*H553,2)</f>
        <v>0</v>
      </c>
      <c r="BL553" s="18" t="s">
        <v>340</v>
      </c>
      <c r="BM553" s="18" t="s">
        <v>589</v>
      </c>
    </row>
    <row r="554" spans="2:65" s="12" customFormat="1" ht="11.25">
      <c r="B554" s="168"/>
      <c r="D554" s="169" t="s">
        <v>187</v>
      </c>
      <c r="E554" s="170" t="s">
        <v>3</v>
      </c>
      <c r="F554" s="171" t="s">
        <v>590</v>
      </c>
      <c r="H554" s="172">
        <v>33</v>
      </c>
      <c r="I554" s="173"/>
      <c r="L554" s="168"/>
      <c r="M554" s="174"/>
      <c r="N554" s="175"/>
      <c r="O554" s="175"/>
      <c r="P554" s="175"/>
      <c r="Q554" s="175"/>
      <c r="R554" s="175"/>
      <c r="S554" s="175"/>
      <c r="T554" s="176"/>
      <c r="AT554" s="170" t="s">
        <v>187</v>
      </c>
      <c r="AU554" s="170" t="s">
        <v>83</v>
      </c>
      <c r="AV554" s="12" t="s">
        <v>83</v>
      </c>
      <c r="AW554" s="12" t="s">
        <v>34</v>
      </c>
      <c r="AX554" s="12" t="s">
        <v>81</v>
      </c>
      <c r="AY554" s="170" t="s">
        <v>117</v>
      </c>
    </row>
    <row r="555" spans="2:65" s="1" customFormat="1" ht="21.75" customHeight="1">
      <c r="B555" s="148"/>
      <c r="C555" s="149" t="s">
        <v>591</v>
      </c>
      <c r="D555" s="149" t="s">
        <v>120</v>
      </c>
      <c r="E555" s="150" t="s">
        <v>592</v>
      </c>
      <c r="F555" s="151" t="s">
        <v>593</v>
      </c>
      <c r="G555" s="152" t="s">
        <v>292</v>
      </c>
      <c r="H555" s="153">
        <v>135</v>
      </c>
      <c r="I555" s="154"/>
      <c r="J555" s="155">
        <f>ROUND(I555*H555,2)</f>
        <v>0</v>
      </c>
      <c r="K555" s="151" t="s">
        <v>216</v>
      </c>
      <c r="L555" s="32"/>
      <c r="M555" s="156" t="s">
        <v>3</v>
      </c>
      <c r="N555" s="157" t="s">
        <v>45</v>
      </c>
      <c r="O555" s="51"/>
      <c r="P555" s="158">
        <f>O555*H555</f>
        <v>0</v>
      </c>
      <c r="Q555" s="158">
        <v>2.2200000000000002E-3</v>
      </c>
      <c r="R555" s="158">
        <f>Q555*H555</f>
        <v>0.29970000000000002</v>
      </c>
      <c r="S555" s="158">
        <v>0</v>
      </c>
      <c r="T555" s="159">
        <f>S555*H555</f>
        <v>0</v>
      </c>
      <c r="AR555" s="18" t="s">
        <v>340</v>
      </c>
      <c r="AT555" s="18" t="s">
        <v>120</v>
      </c>
      <c r="AU555" s="18" t="s">
        <v>83</v>
      </c>
      <c r="AY555" s="18" t="s">
        <v>117</v>
      </c>
      <c r="BE555" s="160">
        <f>IF(N555="základní",J555,0)</f>
        <v>0</v>
      </c>
      <c r="BF555" s="160">
        <f>IF(N555="snížená",J555,0)</f>
        <v>0</v>
      </c>
      <c r="BG555" s="160">
        <f>IF(N555="zákl. přenesená",J555,0)</f>
        <v>0</v>
      </c>
      <c r="BH555" s="160">
        <f>IF(N555="sníž. přenesená",J555,0)</f>
        <v>0</v>
      </c>
      <c r="BI555" s="160">
        <f>IF(N555="nulová",J555,0)</f>
        <v>0</v>
      </c>
      <c r="BJ555" s="18" t="s">
        <v>81</v>
      </c>
      <c r="BK555" s="160">
        <f>ROUND(I555*H555,2)</f>
        <v>0</v>
      </c>
      <c r="BL555" s="18" t="s">
        <v>340</v>
      </c>
      <c r="BM555" s="18" t="s">
        <v>594</v>
      </c>
    </row>
    <row r="556" spans="2:65" s="12" customFormat="1" ht="11.25">
      <c r="B556" s="168"/>
      <c r="D556" s="169" t="s">
        <v>187</v>
      </c>
      <c r="E556" s="170" t="s">
        <v>3</v>
      </c>
      <c r="F556" s="171" t="s">
        <v>595</v>
      </c>
      <c r="H556" s="172">
        <v>135</v>
      </c>
      <c r="I556" s="173"/>
      <c r="L556" s="168"/>
      <c r="M556" s="174"/>
      <c r="N556" s="175"/>
      <c r="O556" s="175"/>
      <c r="P556" s="175"/>
      <c r="Q556" s="175"/>
      <c r="R556" s="175"/>
      <c r="S556" s="175"/>
      <c r="T556" s="176"/>
      <c r="AT556" s="170" t="s">
        <v>187</v>
      </c>
      <c r="AU556" s="170" t="s">
        <v>83</v>
      </c>
      <c r="AV556" s="12" t="s">
        <v>83</v>
      </c>
      <c r="AW556" s="12" t="s">
        <v>34</v>
      </c>
      <c r="AX556" s="12" t="s">
        <v>81</v>
      </c>
      <c r="AY556" s="170" t="s">
        <v>117</v>
      </c>
    </row>
    <row r="557" spans="2:65" s="1" customFormat="1" ht="21.75" customHeight="1">
      <c r="B557" s="148"/>
      <c r="C557" s="149" t="s">
        <v>596</v>
      </c>
      <c r="D557" s="149" t="s">
        <v>120</v>
      </c>
      <c r="E557" s="150" t="s">
        <v>597</v>
      </c>
      <c r="F557" s="151" t="s">
        <v>598</v>
      </c>
      <c r="G557" s="152" t="s">
        <v>292</v>
      </c>
      <c r="H557" s="153">
        <v>38</v>
      </c>
      <c r="I557" s="154"/>
      <c r="J557" s="155">
        <f>ROUND(I557*H557,2)</f>
        <v>0</v>
      </c>
      <c r="K557" s="151" t="s">
        <v>3</v>
      </c>
      <c r="L557" s="32"/>
      <c r="M557" s="156" t="s">
        <v>3</v>
      </c>
      <c r="N557" s="157" t="s">
        <v>45</v>
      </c>
      <c r="O557" s="51"/>
      <c r="P557" s="158">
        <f>O557*H557</f>
        <v>0</v>
      </c>
      <c r="Q557" s="158">
        <v>3.5000000000000001E-3</v>
      </c>
      <c r="R557" s="158">
        <f>Q557*H557</f>
        <v>0.13300000000000001</v>
      </c>
      <c r="S557" s="158">
        <v>0</v>
      </c>
      <c r="T557" s="159">
        <f>S557*H557</f>
        <v>0</v>
      </c>
      <c r="AR557" s="18" t="s">
        <v>340</v>
      </c>
      <c r="AT557" s="18" t="s">
        <v>120</v>
      </c>
      <c r="AU557" s="18" t="s">
        <v>83</v>
      </c>
      <c r="AY557" s="18" t="s">
        <v>117</v>
      </c>
      <c r="BE557" s="160">
        <f>IF(N557="základní",J557,0)</f>
        <v>0</v>
      </c>
      <c r="BF557" s="160">
        <f>IF(N557="snížená",J557,0)</f>
        <v>0</v>
      </c>
      <c r="BG557" s="160">
        <f>IF(N557="zákl. přenesená",J557,0)</f>
        <v>0</v>
      </c>
      <c r="BH557" s="160">
        <f>IF(N557="sníž. přenesená",J557,0)</f>
        <v>0</v>
      </c>
      <c r="BI557" s="160">
        <f>IF(N557="nulová",J557,0)</f>
        <v>0</v>
      </c>
      <c r="BJ557" s="18" t="s">
        <v>81</v>
      </c>
      <c r="BK557" s="160">
        <f>ROUND(I557*H557,2)</f>
        <v>0</v>
      </c>
      <c r="BL557" s="18" t="s">
        <v>340</v>
      </c>
      <c r="BM557" s="18" t="s">
        <v>599</v>
      </c>
    </row>
    <row r="558" spans="2:65" s="12" customFormat="1" ht="11.25">
      <c r="B558" s="168"/>
      <c r="D558" s="169" t="s">
        <v>187</v>
      </c>
      <c r="E558" s="170" t="s">
        <v>3</v>
      </c>
      <c r="F558" s="171" t="s">
        <v>600</v>
      </c>
      <c r="H558" s="172">
        <v>38</v>
      </c>
      <c r="I558" s="173"/>
      <c r="L558" s="168"/>
      <c r="M558" s="174"/>
      <c r="N558" s="175"/>
      <c r="O558" s="175"/>
      <c r="P558" s="175"/>
      <c r="Q558" s="175"/>
      <c r="R558" s="175"/>
      <c r="S558" s="175"/>
      <c r="T558" s="176"/>
      <c r="AT558" s="170" t="s">
        <v>187</v>
      </c>
      <c r="AU558" s="170" t="s">
        <v>83</v>
      </c>
      <c r="AV558" s="12" t="s">
        <v>83</v>
      </c>
      <c r="AW558" s="12" t="s">
        <v>34</v>
      </c>
      <c r="AX558" s="12" t="s">
        <v>81</v>
      </c>
      <c r="AY558" s="170" t="s">
        <v>117</v>
      </c>
    </row>
    <row r="559" spans="2:65" s="1" customFormat="1" ht="16.350000000000001" customHeight="1">
      <c r="B559" s="148"/>
      <c r="C559" s="149" t="s">
        <v>601</v>
      </c>
      <c r="D559" s="149" t="s">
        <v>120</v>
      </c>
      <c r="E559" s="150" t="s">
        <v>602</v>
      </c>
      <c r="F559" s="151" t="s">
        <v>603</v>
      </c>
      <c r="G559" s="152" t="s">
        <v>292</v>
      </c>
      <c r="H559" s="153">
        <v>66</v>
      </c>
      <c r="I559" s="154"/>
      <c r="J559" s="155">
        <f>ROUND(I559*H559,2)</f>
        <v>0</v>
      </c>
      <c r="K559" s="151" t="s">
        <v>216</v>
      </c>
      <c r="L559" s="32"/>
      <c r="M559" s="156" t="s">
        <v>3</v>
      </c>
      <c r="N559" s="157" t="s">
        <v>45</v>
      </c>
      <c r="O559" s="51"/>
      <c r="P559" s="158">
        <f>O559*H559</f>
        <v>0</v>
      </c>
      <c r="Q559" s="158">
        <v>2.0899999999999998E-3</v>
      </c>
      <c r="R559" s="158">
        <f>Q559*H559</f>
        <v>0.13793999999999998</v>
      </c>
      <c r="S559" s="158">
        <v>0</v>
      </c>
      <c r="T559" s="159">
        <f>S559*H559</f>
        <v>0</v>
      </c>
      <c r="AR559" s="18" t="s">
        <v>340</v>
      </c>
      <c r="AT559" s="18" t="s">
        <v>120</v>
      </c>
      <c r="AU559" s="18" t="s">
        <v>83</v>
      </c>
      <c r="AY559" s="18" t="s">
        <v>117</v>
      </c>
      <c r="BE559" s="160">
        <f>IF(N559="základní",J559,0)</f>
        <v>0</v>
      </c>
      <c r="BF559" s="160">
        <f>IF(N559="snížená",J559,0)</f>
        <v>0</v>
      </c>
      <c r="BG559" s="160">
        <f>IF(N559="zákl. přenesená",J559,0)</f>
        <v>0</v>
      </c>
      <c r="BH559" s="160">
        <f>IF(N559="sníž. přenesená",J559,0)</f>
        <v>0</v>
      </c>
      <c r="BI559" s="160">
        <f>IF(N559="nulová",J559,0)</f>
        <v>0</v>
      </c>
      <c r="BJ559" s="18" t="s">
        <v>81</v>
      </c>
      <c r="BK559" s="160">
        <f>ROUND(I559*H559,2)</f>
        <v>0</v>
      </c>
      <c r="BL559" s="18" t="s">
        <v>340</v>
      </c>
      <c r="BM559" s="18" t="s">
        <v>604</v>
      </c>
    </row>
    <row r="560" spans="2:65" s="12" customFormat="1" ht="11.25">
      <c r="B560" s="168"/>
      <c r="D560" s="169" t="s">
        <v>187</v>
      </c>
      <c r="E560" s="170" t="s">
        <v>3</v>
      </c>
      <c r="F560" s="171" t="s">
        <v>605</v>
      </c>
      <c r="H560" s="172">
        <v>66</v>
      </c>
      <c r="I560" s="173"/>
      <c r="L560" s="168"/>
      <c r="M560" s="174"/>
      <c r="N560" s="175"/>
      <c r="O560" s="175"/>
      <c r="P560" s="175"/>
      <c r="Q560" s="175"/>
      <c r="R560" s="175"/>
      <c r="S560" s="175"/>
      <c r="T560" s="176"/>
      <c r="AT560" s="170" t="s">
        <v>187</v>
      </c>
      <c r="AU560" s="170" t="s">
        <v>83</v>
      </c>
      <c r="AV560" s="12" t="s">
        <v>83</v>
      </c>
      <c r="AW560" s="12" t="s">
        <v>34</v>
      </c>
      <c r="AX560" s="12" t="s">
        <v>81</v>
      </c>
      <c r="AY560" s="170" t="s">
        <v>117</v>
      </c>
    </row>
    <row r="561" spans="2:65" s="1" customFormat="1" ht="21.75" customHeight="1">
      <c r="B561" s="148"/>
      <c r="C561" s="149" t="s">
        <v>606</v>
      </c>
      <c r="D561" s="149" t="s">
        <v>120</v>
      </c>
      <c r="E561" s="150" t="s">
        <v>607</v>
      </c>
      <c r="F561" s="151" t="s">
        <v>608</v>
      </c>
      <c r="G561" s="152" t="s">
        <v>195</v>
      </c>
      <c r="H561" s="153">
        <v>12</v>
      </c>
      <c r="I561" s="154"/>
      <c r="J561" s="155">
        <f>ROUND(I561*H561,2)</f>
        <v>0</v>
      </c>
      <c r="K561" s="151" t="s">
        <v>3</v>
      </c>
      <c r="L561" s="32"/>
      <c r="M561" s="156" t="s">
        <v>3</v>
      </c>
      <c r="N561" s="157" t="s">
        <v>45</v>
      </c>
      <c r="O561" s="51"/>
      <c r="P561" s="158">
        <f>O561*H561</f>
        <v>0</v>
      </c>
      <c r="Q561" s="158">
        <v>2.5000000000000001E-4</v>
      </c>
      <c r="R561" s="158">
        <f>Q561*H561</f>
        <v>3.0000000000000001E-3</v>
      </c>
      <c r="S561" s="158">
        <v>0</v>
      </c>
      <c r="T561" s="159">
        <f>S561*H561</f>
        <v>0</v>
      </c>
      <c r="AR561" s="18" t="s">
        <v>340</v>
      </c>
      <c r="AT561" s="18" t="s">
        <v>120</v>
      </c>
      <c r="AU561" s="18" t="s">
        <v>83</v>
      </c>
      <c r="AY561" s="18" t="s">
        <v>117</v>
      </c>
      <c r="BE561" s="160">
        <f>IF(N561="základní",J561,0)</f>
        <v>0</v>
      </c>
      <c r="BF561" s="160">
        <f>IF(N561="snížená",J561,0)</f>
        <v>0</v>
      </c>
      <c r="BG561" s="160">
        <f>IF(N561="zákl. přenesená",J561,0)</f>
        <v>0</v>
      </c>
      <c r="BH561" s="160">
        <f>IF(N561="sníž. přenesená",J561,0)</f>
        <v>0</v>
      </c>
      <c r="BI561" s="160">
        <f>IF(N561="nulová",J561,0)</f>
        <v>0</v>
      </c>
      <c r="BJ561" s="18" t="s">
        <v>81</v>
      </c>
      <c r="BK561" s="160">
        <f>ROUND(I561*H561,2)</f>
        <v>0</v>
      </c>
      <c r="BL561" s="18" t="s">
        <v>340</v>
      </c>
      <c r="BM561" s="18" t="s">
        <v>609</v>
      </c>
    </row>
    <row r="562" spans="2:65" s="12" customFormat="1" ht="11.25">
      <c r="B562" s="168"/>
      <c r="D562" s="169" t="s">
        <v>187</v>
      </c>
      <c r="E562" s="170" t="s">
        <v>3</v>
      </c>
      <c r="F562" s="171" t="s">
        <v>610</v>
      </c>
      <c r="H562" s="172">
        <v>12</v>
      </c>
      <c r="I562" s="173"/>
      <c r="L562" s="168"/>
      <c r="M562" s="174"/>
      <c r="N562" s="175"/>
      <c r="O562" s="175"/>
      <c r="P562" s="175"/>
      <c r="Q562" s="175"/>
      <c r="R562" s="175"/>
      <c r="S562" s="175"/>
      <c r="T562" s="176"/>
      <c r="AT562" s="170" t="s">
        <v>187</v>
      </c>
      <c r="AU562" s="170" t="s">
        <v>83</v>
      </c>
      <c r="AV562" s="12" t="s">
        <v>83</v>
      </c>
      <c r="AW562" s="12" t="s">
        <v>34</v>
      </c>
      <c r="AX562" s="12" t="s">
        <v>81</v>
      </c>
      <c r="AY562" s="170" t="s">
        <v>117</v>
      </c>
    </row>
    <row r="563" spans="2:65" s="1" customFormat="1" ht="21.75" customHeight="1">
      <c r="B563" s="148"/>
      <c r="C563" s="149" t="s">
        <v>611</v>
      </c>
      <c r="D563" s="149" t="s">
        <v>120</v>
      </c>
      <c r="E563" s="150" t="s">
        <v>612</v>
      </c>
      <c r="F563" s="151" t="s">
        <v>613</v>
      </c>
      <c r="G563" s="152" t="s">
        <v>292</v>
      </c>
      <c r="H563" s="153">
        <v>150</v>
      </c>
      <c r="I563" s="154"/>
      <c r="J563" s="155">
        <f>ROUND(I563*H563,2)</f>
        <v>0</v>
      </c>
      <c r="K563" s="151" t="s">
        <v>3</v>
      </c>
      <c r="L563" s="32"/>
      <c r="M563" s="156" t="s">
        <v>3</v>
      </c>
      <c r="N563" s="157" t="s">
        <v>45</v>
      </c>
      <c r="O563" s="51"/>
      <c r="P563" s="158">
        <f>O563*H563</f>
        <v>0</v>
      </c>
      <c r="Q563" s="158">
        <v>2.8600000000000001E-3</v>
      </c>
      <c r="R563" s="158">
        <f>Q563*H563</f>
        <v>0.42899999999999999</v>
      </c>
      <c r="S563" s="158">
        <v>0</v>
      </c>
      <c r="T563" s="159">
        <f>S563*H563</f>
        <v>0</v>
      </c>
      <c r="AR563" s="18" t="s">
        <v>340</v>
      </c>
      <c r="AT563" s="18" t="s">
        <v>120</v>
      </c>
      <c r="AU563" s="18" t="s">
        <v>83</v>
      </c>
      <c r="AY563" s="18" t="s">
        <v>117</v>
      </c>
      <c r="BE563" s="160">
        <f>IF(N563="základní",J563,0)</f>
        <v>0</v>
      </c>
      <c r="BF563" s="160">
        <f>IF(N563="snížená",J563,0)</f>
        <v>0</v>
      </c>
      <c r="BG563" s="160">
        <f>IF(N563="zákl. přenesená",J563,0)</f>
        <v>0</v>
      </c>
      <c r="BH563" s="160">
        <f>IF(N563="sníž. přenesená",J563,0)</f>
        <v>0</v>
      </c>
      <c r="BI563" s="160">
        <f>IF(N563="nulová",J563,0)</f>
        <v>0</v>
      </c>
      <c r="BJ563" s="18" t="s">
        <v>81</v>
      </c>
      <c r="BK563" s="160">
        <f>ROUND(I563*H563,2)</f>
        <v>0</v>
      </c>
      <c r="BL563" s="18" t="s">
        <v>340</v>
      </c>
      <c r="BM563" s="18" t="s">
        <v>614</v>
      </c>
    </row>
    <row r="564" spans="2:65" s="12" customFormat="1" ht="11.25">
      <c r="B564" s="168"/>
      <c r="D564" s="169" t="s">
        <v>187</v>
      </c>
      <c r="E564" s="170" t="s">
        <v>3</v>
      </c>
      <c r="F564" s="171" t="s">
        <v>615</v>
      </c>
      <c r="H564" s="172">
        <v>150</v>
      </c>
      <c r="I564" s="173"/>
      <c r="L564" s="168"/>
      <c r="M564" s="174"/>
      <c r="N564" s="175"/>
      <c r="O564" s="175"/>
      <c r="P564" s="175"/>
      <c r="Q564" s="175"/>
      <c r="R564" s="175"/>
      <c r="S564" s="175"/>
      <c r="T564" s="176"/>
      <c r="AT564" s="170" t="s">
        <v>187</v>
      </c>
      <c r="AU564" s="170" t="s">
        <v>83</v>
      </c>
      <c r="AV564" s="12" t="s">
        <v>83</v>
      </c>
      <c r="AW564" s="12" t="s">
        <v>34</v>
      </c>
      <c r="AX564" s="12" t="s">
        <v>81</v>
      </c>
      <c r="AY564" s="170" t="s">
        <v>117</v>
      </c>
    </row>
    <row r="565" spans="2:65" s="1" customFormat="1" ht="16.350000000000001" customHeight="1">
      <c r="B565" s="148"/>
      <c r="C565" s="149" t="s">
        <v>616</v>
      </c>
      <c r="D565" s="149" t="s">
        <v>120</v>
      </c>
      <c r="E565" s="150" t="s">
        <v>617</v>
      </c>
      <c r="F565" s="151" t="s">
        <v>618</v>
      </c>
      <c r="G565" s="152" t="s">
        <v>292</v>
      </c>
      <c r="H565" s="153">
        <v>24</v>
      </c>
      <c r="I565" s="154"/>
      <c r="J565" s="155">
        <f>ROUND(I565*H565,2)</f>
        <v>0</v>
      </c>
      <c r="K565" s="151" t="s">
        <v>3</v>
      </c>
      <c r="L565" s="32"/>
      <c r="M565" s="156" t="s">
        <v>3</v>
      </c>
      <c r="N565" s="157" t="s">
        <v>45</v>
      </c>
      <c r="O565" s="51"/>
      <c r="P565" s="158">
        <f>O565*H565</f>
        <v>0</v>
      </c>
      <c r="Q565" s="158">
        <v>3.79E-3</v>
      </c>
      <c r="R565" s="158">
        <f>Q565*H565</f>
        <v>9.0959999999999999E-2</v>
      </c>
      <c r="S565" s="158">
        <v>0</v>
      </c>
      <c r="T565" s="159">
        <f>S565*H565</f>
        <v>0</v>
      </c>
      <c r="AR565" s="18" t="s">
        <v>340</v>
      </c>
      <c r="AT565" s="18" t="s">
        <v>120</v>
      </c>
      <c r="AU565" s="18" t="s">
        <v>83</v>
      </c>
      <c r="AY565" s="18" t="s">
        <v>117</v>
      </c>
      <c r="BE565" s="160">
        <f>IF(N565="základní",J565,0)</f>
        <v>0</v>
      </c>
      <c r="BF565" s="160">
        <f>IF(N565="snížená",J565,0)</f>
        <v>0</v>
      </c>
      <c r="BG565" s="160">
        <f>IF(N565="zákl. přenesená",J565,0)</f>
        <v>0</v>
      </c>
      <c r="BH565" s="160">
        <f>IF(N565="sníž. přenesená",J565,0)</f>
        <v>0</v>
      </c>
      <c r="BI565" s="160">
        <f>IF(N565="nulová",J565,0)</f>
        <v>0</v>
      </c>
      <c r="BJ565" s="18" t="s">
        <v>81</v>
      </c>
      <c r="BK565" s="160">
        <f>ROUND(I565*H565,2)</f>
        <v>0</v>
      </c>
      <c r="BL565" s="18" t="s">
        <v>340</v>
      </c>
      <c r="BM565" s="18" t="s">
        <v>619</v>
      </c>
    </row>
    <row r="566" spans="2:65" s="12" customFormat="1" ht="11.25">
      <c r="B566" s="168"/>
      <c r="D566" s="169" t="s">
        <v>187</v>
      </c>
      <c r="E566" s="170" t="s">
        <v>3</v>
      </c>
      <c r="F566" s="171" t="s">
        <v>620</v>
      </c>
      <c r="H566" s="172">
        <v>24</v>
      </c>
      <c r="I566" s="173"/>
      <c r="L566" s="168"/>
      <c r="M566" s="174"/>
      <c r="N566" s="175"/>
      <c r="O566" s="175"/>
      <c r="P566" s="175"/>
      <c r="Q566" s="175"/>
      <c r="R566" s="175"/>
      <c r="S566" s="175"/>
      <c r="T566" s="176"/>
      <c r="AT566" s="170" t="s">
        <v>187</v>
      </c>
      <c r="AU566" s="170" t="s">
        <v>83</v>
      </c>
      <c r="AV566" s="12" t="s">
        <v>83</v>
      </c>
      <c r="AW566" s="12" t="s">
        <v>34</v>
      </c>
      <c r="AX566" s="12" t="s">
        <v>81</v>
      </c>
      <c r="AY566" s="170" t="s">
        <v>117</v>
      </c>
    </row>
    <row r="567" spans="2:65" s="1" customFormat="1" ht="21.75" customHeight="1">
      <c r="B567" s="148"/>
      <c r="C567" s="149" t="s">
        <v>621</v>
      </c>
      <c r="D567" s="149" t="s">
        <v>120</v>
      </c>
      <c r="E567" s="150" t="s">
        <v>622</v>
      </c>
      <c r="F567" s="151" t="s">
        <v>623</v>
      </c>
      <c r="G567" s="152" t="s">
        <v>534</v>
      </c>
      <c r="H567" s="153">
        <v>1.3089999999999999</v>
      </c>
      <c r="I567" s="154"/>
      <c r="J567" s="155">
        <f>ROUND(I567*H567,2)</f>
        <v>0</v>
      </c>
      <c r="K567" s="151" t="s">
        <v>131</v>
      </c>
      <c r="L567" s="32"/>
      <c r="M567" s="156" t="s">
        <v>3</v>
      </c>
      <c r="N567" s="157" t="s">
        <v>45</v>
      </c>
      <c r="O567" s="51"/>
      <c r="P567" s="158">
        <f>O567*H567</f>
        <v>0</v>
      </c>
      <c r="Q567" s="158">
        <v>0</v>
      </c>
      <c r="R567" s="158">
        <f>Q567*H567</f>
        <v>0</v>
      </c>
      <c r="S567" s="158">
        <v>0</v>
      </c>
      <c r="T567" s="159">
        <f>S567*H567</f>
        <v>0</v>
      </c>
      <c r="AR567" s="18" t="s">
        <v>340</v>
      </c>
      <c r="AT567" s="18" t="s">
        <v>120</v>
      </c>
      <c r="AU567" s="18" t="s">
        <v>83</v>
      </c>
      <c r="AY567" s="18" t="s">
        <v>117</v>
      </c>
      <c r="BE567" s="160">
        <f>IF(N567="základní",J567,0)</f>
        <v>0</v>
      </c>
      <c r="BF567" s="160">
        <f>IF(N567="snížená",J567,0)</f>
        <v>0</v>
      </c>
      <c r="BG567" s="160">
        <f>IF(N567="zákl. přenesená",J567,0)</f>
        <v>0</v>
      </c>
      <c r="BH567" s="160">
        <f>IF(N567="sníž. přenesená",J567,0)</f>
        <v>0</v>
      </c>
      <c r="BI567" s="160">
        <f>IF(N567="nulová",J567,0)</f>
        <v>0</v>
      </c>
      <c r="BJ567" s="18" t="s">
        <v>81</v>
      </c>
      <c r="BK567" s="160">
        <f>ROUND(I567*H567,2)</f>
        <v>0</v>
      </c>
      <c r="BL567" s="18" t="s">
        <v>340</v>
      </c>
      <c r="BM567" s="18" t="s">
        <v>624</v>
      </c>
    </row>
    <row r="568" spans="2:65" s="11" customFormat="1" ht="22.9" customHeight="1">
      <c r="B568" s="135"/>
      <c r="D568" s="136" t="s">
        <v>73</v>
      </c>
      <c r="E568" s="146" t="s">
        <v>625</v>
      </c>
      <c r="F568" s="146" t="s">
        <v>626</v>
      </c>
      <c r="I568" s="138"/>
      <c r="J568" s="147">
        <f>BK568</f>
        <v>0</v>
      </c>
      <c r="L568" s="135"/>
      <c r="M568" s="140"/>
      <c r="N568" s="141"/>
      <c r="O568" s="141"/>
      <c r="P568" s="142">
        <f>SUM(P569:P582)</f>
        <v>0</v>
      </c>
      <c r="Q568" s="141"/>
      <c r="R568" s="142">
        <f>SUM(R569:R582)</f>
        <v>0</v>
      </c>
      <c r="S568" s="141"/>
      <c r="T568" s="143">
        <f>SUM(T569:T582)</f>
        <v>0</v>
      </c>
      <c r="AR568" s="136" t="s">
        <v>83</v>
      </c>
      <c r="AT568" s="144" t="s">
        <v>73</v>
      </c>
      <c r="AU568" s="144" t="s">
        <v>81</v>
      </c>
      <c r="AY568" s="136" t="s">
        <v>117</v>
      </c>
      <c r="BK568" s="145">
        <f>SUM(BK569:BK582)</f>
        <v>0</v>
      </c>
    </row>
    <row r="569" spans="2:65" s="1" customFormat="1" ht="16.350000000000001" customHeight="1">
      <c r="B569" s="148"/>
      <c r="C569" s="149" t="s">
        <v>627</v>
      </c>
      <c r="D569" s="149" t="s">
        <v>120</v>
      </c>
      <c r="E569" s="150" t="s">
        <v>628</v>
      </c>
      <c r="F569" s="151" t="s">
        <v>629</v>
      </c>
      <c r="G569" s="152" t="s">
        <v>195</v>
      </c>
      <c r="H569" s="153">
        <v>1</v>
      </c>
      <c r="I569" s="154"/>
      <c r="J569" s="155">
        <f>ROUND(I569*H569,2)</f>
        <v>0</v>
      </c>
      <c r="K569" s="151" t="s">
        <v>3</v>
      </c>
      <c r="L569" s="32"/>
      <c r="M569" s="156" t="s">
        <v>3</v>
      </c>
      <c r="N569" s="157" t="s">
        <v>45</v>
      </c>
      <c r="O569" s="51"/>
      <c r="P569" s="158">
        <f>O569*H569</f>
        <v>0</v>
      </c>
      <c r="Q569" s="158">
        <v>0</v>
      </c>
      <c r="R569" s="158">
        <f>Q569*H569</f>
        <v>0</v>
      </c>
      <c r="S569" s="158">
        <v>0</v>
      </c>
      <c r="T569" s="159">
        <f>S569*H569</f>
        <v>0</v>
      </c>
      <c r="AR569" s="18" t="s">
        <v>340</v>
      </c>
      <c r="AT569" s="18" t="s">
        <v>120</v>
      </c>
      <c r="AU569" s="18" t="s">
        <v>83</v>
      </c>
      <c r="AY569" s="18" t="s">
        <v>117</v>
      </c>
      <c r="BE569" s="160">
        <f>IF(N569="základní",J569,0)</f>
        <v>0</v>
      </c>
      <c r="BF569" s="160">
        <f>IF(N569="snížená",J569,0)</f>
        <v>0</v>
      </c>
      <c r="BG569" s="160">
        <f>IF(N569="zákl. přenesená",J569,0)</f>
        <v>0</v>
      </c>
      <c r="BH569" s="160">
        <f>IF(N569="sníž. přenesená",J569,0)</f>
        <v>0</v>
      </c>
      <c r="BI569" s="160">
        <f>IF(N569="nulová",J569,0)</f>
        <v>0</v>
      </c>
      <c r="BJ569" s="18" t="s">
        <v>81</v>
      </c>
      <c r="BK569" s="160">
        <f>ROUND(I569*H569,2)</f>
        <v>0</v>
      </c>
      <c r="BL569" s="18" t="s">
        <v>340</v>
      </c>
      <c r="BM569" s="18" t="s">
        <v>630</v>
      </c>
    </row>
    <row r="570" spans="2:65" s="1" customFormat="1" ht="19.5">
      <c r="B570" s="32"/>
      <c r="D570" s="169" t="s">
        <v>280</v>
      </c>
      <c r="F570" s="210" t="s">
        <v>631</v>
      </c>
      <c r="I570" s="93"/>
      <c r="L570" s="32"/>
      <c r="M570" s="211"/>
      <c r="N570" s="51"/>
      <c r="O570" s="51"/>
      <c r="P570" s="51"/>
      <c r="Q570" s="51"/>
      <c r="R570" s="51"/>
      <c r="S570" s="51"/>
      <c r="T570" s="52"/>
      <c r="AT570" s="18" t="s">
        <v>280</v>
      </c>
      <c r="AU570" s="18" t="s">
        <v>83</v>
      </c>
    </row>
    <row r="571" spans="2:65" s="1" customFormat="1" ht="16.350000000000001" customHeight="1">
      <c r="B571" s="148"/>
      <c r="C571" s="149" t="s">
        <v>632</v>
      </c>
      <c r="D571" s="149" t="s">
        <v>120</v>
      </c>
      <c r="E571" s="150" t="s">
        <v>633</v>
      </c>
      <c r="F571" s="151" t="s">
        <v>634</v>
      </c>
      <c r="G571" s="152" t="s">
        <v>195</v>
      </c>
      <c r="H571" s="153">
        <v>2</v>
      </c>
      <c r="I571" s="154"/>
      <c r="J571" s="155">
        <f>ROUND(I571*H571,2)</f>
        <v>0</v>
      </c>
      <c r="K571" s="151" t="s">
        <v>3</v>
      </c>
      <c r="L571" s="32"/>
      <c r="M571" s="156" t="s">
        <v>3</v>
      </c>
      <c r="N571" s="157" t="s">
        <v>45</v>
      </c>
      <c r="O571" s="51"/>
      <c r="P571" s="158">
        <f>O571*H571</f>
        <v>0</v>
      </c>
      <c r="Q571" s="158">
        <v>0</v>
      </c>
      <c r="R571" s="158">
        <f>Q571*H571</f>
        <v>0</v>
      </c>
      <c r="S571" s="158">
        <v>0</v>
      </c>
      <c r="T571" s="159">
        <f>S571*H571</f>
        <v>0</v>
      </c>
      <c r="AR571" s="18" t="s">
        <v>340</v>
      </c>
      <c r="AT571" s="18" t="s">
        <v>120</v>
      </c>
      <c r="AU571" s="18" t="s">
        <v>83</v>
      </c>
      <c r="AY571" s="18" t="s">
        <v>117</v>
      </c>
      <c r="BE571" s="160">
        <f>IF(N571="základní",J571,0)</f>
        <v>0</v>
      </c>
      <c r="BF571" s="160">
        <f>IF(N571="snížená",J571,0)</f>
        <v>0</v>
      </c>
      <c r="BG571" s="160">
        <f>IF(N571="zákl. přenesená",J571,0)</f>
        <v>0</v>
      </c>
      <c r="BH571" s="160">
        <f>IF(N571="sníž. přenesená",J571,0)</f>
        <v>0</v>
      </c>
      <c r="BI571" s="160">
        <f>IF(N571="nulová",J571,0)</f>
        <v>0</v>
      </c>
      <c r="BJ571" s="18" t="s">
        <v>81</v>
      </c>
      <c r="BK571" s="160">
        <f>ROUND(I571*H571,2)</f>
        <v>0</v>
      </c>
      <c r="BL571" s="18" t="s">
        <v>340</v>
      </c>
      <c r="BM571" s="18" t="s">
        <v>635</v>
      </c>
    </row>
    <row r="572" spans="2:65" s="1" customFormat="1" ht="19.5">
      <c r="B572" s="32"/>
      <c r="D572" s="169" t="s">
        <v>280</v>
      </c>
      <c r="F572" s="210" t="s">
        <v>631</v>
      </c>
      <c r="I572" s="93"/>
      <c r="L572" s="32"/>
      <c r="M572" s="211"/>
      <c r="N572" s="51"/>
      <c r="O572" s="51"/>
      <c r="P572" s="51"/>
      <c r="Q572" s="51"/>
      <c r="R572" s="51"/>
      <c r="S572" s="51"/>
      <c r="T572" s="52"/>
      <c r="AT572" s="18" t="s">
        <v>280</v>
      </c>
      <c r="AU572" s="18" t="s">
        <v>83</v>
      </c>
    </row>
    <row r="573" spans="2:65" s="1" customFormat="1" ht="16.350000000000001" customHeight="1">
      <c r="B573" s="148"/>
      <c r="C573" s="149" t="s">
        <v>636</v>
      </c>
      <c r="D573" s="149" t="s">
        <v>120</v>
      </c>
      <c r="E573" s="150" t="s">
        <v>637</v>
      </c>
      <c r="F573" s="151" t="s">
        <v>638</v>
      </c>
      <c r="G573" s="152" t="s">
        <v>195</v>
      </c>
      <c r="H573" s="153">
        <v>6</v>
      </c>
      <c r="I573" s="154"/>
      <c r="J573" s="155">
        <f>ROUND(I573*H573,2)</f>
        <v>0</v>
      </c>
      <c r="K573" s="151" t="s">
        <v>3</v>
      </c>
      <c r="L573" s="32"/>
      <c r="M573" s="156" t="s">
        <v>3</v>
      </c>
      <c r="N573" s="157" t="s">
        <v>45</v>
      </c>
      <c r="O573" s="51"/>
      <c r="P573" s="158">
        <f>O573*H573</f>
        <v>0</v>
      </c>
      <c r="Q573" s="158">
        <v>0</v>
      </c>
      <c r="R573" s="158">
        <f>Q573*H573</f>
        <v>0</v>
      </c>
      <c r="S573" s="158">
        <v>0</v>
      </c>
      <c r="T573" s="159">
        <f>S573*H573</f>
        <v>0</v>
      </c>
      <c r="AR573" s="18" t="s">
        <v>340</v>
      </c>
      <c r="AT573" s="18" t="s">
        <v>120</v>
      </c>
      <c r="AU573" s="18" t="s">
        <v>83</v>
      </c>
      <c r="AY573" s="18" t="s">
        <v>117</v>
      </c>
      <c r="BE573" s="160">
        <f>IF(N573="základní",J573,0)</f>
        <v>0</v>
      </c>
      <c r="BF573" s="160">
        <f>IF(N573="snížená",J573,0)</f>
        <v>0</v>
      </c>
      <c r="BG573" s="160">
        <f>IF(N573="zákl. přenesená",J573,0)</f>
        <v>0</v>
      </c>
      <c r="BH573" s="160">
        <f>IF(N573="sníž. přenesená",J573,0)</f>
        <v>0</v>
      </c>
      <c r="BI573" s="160">
        <f>IF(N573="nulová",J573,0)</f>
        <v>0</v>
      </c>
      <c r="BJ573" s="18" t="s">
        <v>81</v>
      </c>
      <c r="BK573" s="160">
        <f>ROUND(I573*H573,2)</f>
        <v>0</v>
      </c>
      <c r="BL573" s="18" t="s">
        <v>340</v>
      </c>
      <c r="BM573" s="18" t="s">
        <v>639</v>
      </c>
    </row>
    <row r="574" spans="2:65" s="1" customFormat="1" ht="19.5">
      <c r="B574" s="32"/>
      <c r="D574" s="169" t="s">
        <v>280</v>
      </c>
      <c r="F574" s="210" t="s">
        <v>631</v>
      </c>
      <c r="I574" s="93"/>
      <c r="L574" s="32"/>
      <c r="M574" s="211"/>
      <c r="N574" s="51"/>
      <c r="O574" s="51"/>
      <c r="P574" s="51"/>
      <c r="Q574" s="51"/>
      <c r="R574" s="51"/>
      <c r="S574" s="51"/>
      <c r="T574" s="52"/>
      <c r="AT574" s="18" t="s">
        <v>280</v>
      </c>
      <c r="AU574" s="18" t="s">
        <v>83</v>
      </c>
    </row>
    <row r="575" spans="2:65" s="1" customFormat="1" ht="16.350000000000001" customHeight="1">
      <c r="B575" s="148"/>
      <c r="C575" s="149" t="s">
        <v>640</v>
      </c>
      <c r="D575" s="149" t="s">
        <v>120</v>
      </c>
      <c r="E575" s="150" t="s">
        <v>641</v>
      </c>
      <c r="F575" s="151" t="s">
        <v>642</v>
      </c>
      <c r="G575" s="152" t="s">
        <v>195</v>
      </c>
      <c r="H575" s="153">
        <v>6</v>
      </c>
      <c r="I575" s="154"/>
      <c r="J575" s="155">
        <f>ROUND(I575*H575,2)</f>
        <v>0</v>
      </c>
      <c r="K575" s="151" t="s">
        <v>3</v>
      </c>
      <c r="L575" s="32"/>
      <c r="M575" s="156" t="s">
        <v>3</v>
      </c>
      <c r="N575" s="157" t="s">
        <v>45</v>
      </c>
      <c r="O575" s="51"/>
      <c r="P575" s="158">
        <f>O575*H575</f>
        <v>0</v>
      </c>
      <c r="Q575" s="158">
        <v>0</v>
      </c>
      <c r="R575" s="158">
        <f>Q575*H575</f>
        <v>0</v>
      </c>
      <c r="S575" s="158">
        <v>0</v>
      </c>
      <c r="T575" s="159">
        <f>S575*H575</f>
        <v>0</v>
      </c>
      <c r="AR575" s="18" t="s">
        <v>340</v>
      </c>
      <c r="AT575" s="18" t="s">
        <v>120</v>
      </c>
      <c r="AU575" s="18" t="s">
        <v>83</v>
      </c>
      <c r="AY575" s="18" t="s">
        <v>117</v>
      </c>
      <c r="BE575" s="160">
        <f>IF(N575="základní",J575,0)</f>
        <v>0</v>
      </c>
      <c r="BF575" s="160">
        <f>IF(N575="snížená",J575,0)</f>
        <v>0</v>
      </c>
      <c r="BG575" s="160">
        <f>IF(N575="zákl. přenesená",J575,0)</f>
        <v>0</v>
      </c>
      <c r="BH575" s="160">
        <f>IF(N575="sníž. přenesená",J575,0)</f>
        <v>0</v>
      </c>
      <c r="BI575" s="160">
        <f>IF(N575="nulová",J575,0)</f>
        <v>0</v>
      </c>
      <c r="BJ575" s="18" t="s">
        <v>81</v>
      </c>
      <c r="BK575" s="160">
        <f>ROUND(I575*H575,2)</f>
        <v>0</v>
      </c>
      <c r="BL575" s="18" t="s">
        <v>340</v>
      </c>
      <c r="BM575" s="18" t="s">
        <v>643</v>
      </c>
    </row>
    <row r="576" spans="2:65" s="1" customFormat="1" ht="19.5">
      <c r="B576" s="32"/>
      <c r="D576" s="169" t="s">
        <v>280</v>
      </c>
      <c r="F576" s="210" t="s">
        <v>631</v>
      </c>
      <c r="I576" s="93"/>
      <c r="L576" s="32"/>
      <c r="M576" s="211"/>
      <c r="N576" s="51"/>
      <c r="O576" s="51"/>
      <c r="P576" s="51"/>
      <c r="Q576" s="51"/>
      <c r="R576" s="51"/>
      <c r="S576" s="51"/>
      <c r="T576" s="52"/>
      <c r="AT576" s="18" t="s">
        <v>280</v>
      </c>
      <c r="AU576" s="18" t="s">
        <v>83</v>
      </c>
    </row>
    <row r="577" spans="2:65" s="1" customFormat="1" ht="16.350000000000001" customHeight="1">
      <c r="B577" s="148"/>
      <c r="C577" s="149" t="s">
        <v>644</v>
      </c>
      <c r="D577" s="149" t="s">
        <v>120</v>
      </c>
      <c r="E577" s="150" t="s">
        <v>645</v>
      </c>
      <c r="F577" s="151" t="s">
        <v>642</v>
      </c>
      <c r="G577" s="152" t="s">
        <v>195</v>
      </c>
      <c r="H577" s="153">
        <v>6</v>
      </c>
      <c r="I577" s="154"/>
      <c r="J577" s="155">
        <f>ROUND(I577*H577,2)</f>
        <v>0</v>
      </c>
      <c r="K577" s="151" t="s">
        <v>3</v>
      </c>
      <c r="L577" s="32"/>
      <c r="M577" s="156" t="s">
        <v>3</v>
      </c>
      <c r="N577" s="157" t="s">
        <v>45</v>
      </c>
      <c r="O577" s="51"/>
      <c r="P577" s="158">
        <f>O577*H577</f>
        <v>0</v>
      </c>
      <c r="Q577" s="158">
        <v>0</v>
      </c>
      <c r="R577" s="158">
        <f>Q577*H577</f>
        <v>0</v>
      </c>
      <c r="S577" s="158">
        <v>0</v>
      </c>
      <c r="T577" s="159">
        <f>S577*H577</f>
        <v>0</v>
      </c>
      <c r="AR577" s="18" t="s">
        <v>340</v>
      </c>
      <c r="AT577" s="18" t="s">
        <v>120</v>
      </c>
      <c r="AU577" s="18" t="s">
        <v>83</v>
      </c>
      <c r="AY577" s="18" t="s">
        <v>117</v>
      </c>
      <c r="BE577" s="160">
        <f>IF(N577="základní",J577,0)</f>
        <v>0</v>
      </c>
      <c r="BF577" s="160">
        <f>IF(N577="snížená",J577,0)</f>
        <v>0</v>
      </c>
      <c r="BG577" s="160">
        <f>IF(N577="zákl. přenesená",J577,0)</f>
        <v>0</v>
      </c>
      <c r="BH577" s="160">
        <f>IF(N577="sníž. přenesená",J577,0)</f>
        <v>0</v>
      </c>
      <c r="BI577" s="160">
        <f>IF(N577="nulová",J577,0)</f>
        <v>0</v>
      </c>
      <c r="BJ577" s="18" t="s">
        <v>81</v>
      </c>
      <c r="BK577" s="160">
        <f>ROUND(I577*H577,2)</f>
        <v>0</v>
      </c>
      <c r="BL577" s="18" t="s">
        <v>340</v>
      </c>
      <c r="BM577" s="18" t="s">
        <v>646</v>
      </c>
    </row>
    <row r="578" spans="2:65" s="1" customFormat="1" ht="19.5">
      <c r="B578" s="32"/>
      <c r="D578" s="169" t="s">
        <v>280</v>
      </c>
      <c r="F578" s="210" t="s">
        <v>631</v>
      </c>
      <c r="I578" s="93"/>
      <c r="L578" s="32"/>
      <c r="M578" s="211"/>
      <c r="N578" s="51"/>
      <c r="O578" s="51"/>
      <c r="P578" s="51"/>
      <c r="Q578" s="51"/>
      <c r="R578" s="51"/>
      <c r="S578" s="51"/>
      <c r="T578" s="52"/>
      <c r="AT578" s="18" t="s">
        <v>280</v>
      </c>
      <c r="AU578" s="18" t="s">
        <v>83</v>
      </c>
    </row>
    <row r="579" spans="2:65" s="1" customFormat="1" ht="16.350000000000001" customHeight="1">
      <c r="B579" s="148"/>
      <c r="C579" s="149" t="s">
        <v>647</v>
      </c>
      <c r="D579" s="149" t="s">
        <v>120</v>
      </c>
      <c r="E579" s="150" t="s">
        <v>648</v>
      </c>
      <c r="F579" s="151" t="s">
        <v>649</v>
      </c>
      <c r="G579" s="152" t="s">
        <v>195</v>
      </c>
      <c r="H579" s="153">
        <v>10</v>
      </c>
      <c r="I579" s="154"/>
      <c r="J579" s="155">
        <f>ROUND(I579*H579,2)</f>
        <v>0</v>
      </c>
      <c r="K579" s="151" t="s">
        <v>3</v>
      </c>
      <c r="L579" s="32"/>
      <c r="M579" s="156" t="s">
        <v>3</v>
      </c>
      <c r="N579" s="157" t="s">
        <v>45</v>
      </c>
      <c r="O579" s="51"/>
      <c r="P579" s="158">
        <f>O579*H579</f>
        <v>0</v>
      </c>
      <c r="Q579" s="158">
        <v>0</v>
      </c>
      <c r="R579" s="158">
        <f>Q579*H579</f>
        <v>0</v>
      </c>
      <c r="S579" s="158">
        <v>0</v>
      </c>
      <c r="T579" s="159">
        <f>S579*H579</f>
        <v>0</v>
      </c>
      <c r="AR579" s="18" t="s">
        <v>340</v>
      </c>
      <c r="AT579" s="18" t="s">
        <v>120</v>
      </c>
      <c r="AU579" s="18" t="s">
        <v>83</v>
      </c>
      <c r="AY579" s="18" t="s">
        <v>117</v>
      </c>
      <c r="BE579" s="160">
        <f>IF(N579="základní",J579,0)</f>
        <v>0</v>
      </c>
      <c r="BF579" s="160">
        <f>IF(N579="snížená",J579,0)</f>
        <v>0</v>
      </c>
      <c r="BG579" s="160">
        <f>IF(N579="zákl. přenesená",J579,0)</f>
        <v>0</v>
      </c>
      <c r="BH579" s="160">
        <f>IF(N579="sníž. přenesená",J579,0)</f>
        <v>0</v>
      </c>
      <c r="BI579" s="160">
        <f>IF(N579="nulová",J579,0)</f>
        <v>0</v>
      </c>
      <c r="BJ579" s="18" t="s">
        <v>81</v>
      </c>
      <c r="BK579" s="160">
        <f>ROUND(I579*H579,2)</f>
        <v>0</v>
      </c>
      <c r="BL579" s="18" t="s">
        <v>340</v>
      </c>
      <c r="BM579" s="18" t="s">
        <v>650</v>
      </c>
    </row>
    <row r="580" spans="2:65" s="1" customFormat="1" ht="19.5">
      <c r="B580" s="32"/>
      <c r="D580" s="169" t="s">
        <v>280</v>
      </c>
      <c r="F580" s="210" t="s">
        <v>631</v>
      </c>
      <c r="I580" s="93"/>
      <c r="L580" s="32"/>
      <c r="M580" s="211"/>
      <c r="N580" s="51"/>
      <c r="O580" s="51"/>
      <c r="P580" s="51"/>
      <c r="Q580" s="51"/>
      <c r="R580" s="51"/>
      <c r="S580" s="51"/>
      <c r="T580" s="52"/>
      <c r="AT580" s="18" t="s">
        <v>280</v>
      </c>
      <c r="AU580" s="18" t="s">
        <v>83</v>
      </c>
    </row>
    <row r="581" spans="2:65" s="1" customFormat="1" ht="16.350000000000001" customHeight="1">
      <c r="B581" s="148"/>
      <c r="C581" s="149" t="s">
        <v>651</v>
      </c>
      <c r="D581" s="149" t="s">
        <v>120</v>
      </c>
      <c r="E581" s="150" t="s">
        <v>652</v>
      </c>
      <c r="F581" s="151" t="s">
        <v>653</v>
      </c>
      <c r="G581" s="152" t="s">
        <v>195</v>
      </c>
      <c r="H581" s="153">
        <v>3</v>
      </c>
      <c r="I581" s="154"/>
      <c r="J581" s="155">
        <f>ROUND(I581*H581,2)</f>
        <v>0</v>
      </c>
      <c r="K581" s="151" t="s">
        <v>3</v>
      </c>
      <c r="L581" s="32"/>
      <c r="M581" s="156" t="s">
        <v>3</v>
      </c>
      <c r="N581" s="157" t="s">
        <v>45</v>
      </c>
      <c r="O581" s="51"/>
      <c r="P581" s="158">
        <f>O581*H581</f>
        <v>0</v>
      </c>
      <c r="Q581" s="158">
        <v>0</v>
      </c>
      <c r="R581" s="158">
        <f>Q581*H581</f>
        <v>0</v>
      </c>
      <c r="S581" s="158">
        <v>0</v>
      </c>
      <c r="T581" s="159">
        <f>S581*H581</f>
        <v>0</v>
      </c>
      <c r="AR581" s="18" t="s">
        <v>340</v>
      </c>
      <c r="AT581" s="18" t="s">
        <v>120</v>
      </c>
      <c r="AU581" s="18" t="s">
        <v>83</v>
      </c>
      <c r="AY581" s="18" t="s">
        <v>117</v>
      </c>
      <c r="BE581" s="160">
        <f>IF(N581="základní",J581,0)</f>
        <v>0</v>
      </c>
      <c r="BF581" s="160">
        <f>IF(N581="snížená",J581,0)</f>
        <v>0</v>
      </c>
      <c r="BG581" s="160">
        <f>IF(N581="zákl. přenesená",J581,0)</f>
        <v>0</v>
      </c>
      <c r="BH581" s="160">
        <f>IF(N581="sníž. přenesená",J581,0)</f>
        <v>0</v>
      </c>
      <c r="BI581" s="160">
        <f>IF(N581="nulová",J581,0)</f>
        <v>0</v>
      </c>
      <c r="BJ581" s="18" t="s">
        <v>81</v>
      </c>
      <c r="BK581" s="160">
        <f>ROUND(I581*H581,2)</f>
        <v>0</v>
      </c>
      <c r="BL581" s="18" t="s">
        <v>340</v>
      </c>
      <c r="BM581" s="18" t="s">
        <v>654</v>
      </c>
    </row>
    <row r="582" spans="2:65" s="1" customFormat="1" ht="19.5">
      <c r="B582" s="32"/>
      <c r="D582" s="169" t="s">
        <v>280</v>
      </c>
      <c r="F582" s="210" t="s">
        <v>631</v>
      </c>
      <c r="I582" s="93"/>
      <c r="L582" s="32"/>
      <c r="M582" s="211"/>
      <c r="N582" s="51"/>
      <c r="O582" s="51"/>
      <c r="P582" s="51"/>
      <c r="Q582" s="51"/>
      <c r="R582" s="51"/>
      <c r="S582" s="51"/>
      <c r="T582" s="52"/>
      <c r="AT582" s="18" t="s">
        <v>280</v>
      </c>
      <c r="AU582" s="18" t="s">
        <v>83</v>
      </c>
    </row>
    <row r="583" spans="2:65" s="11" customFormat="1" ht="22.9" customHeight="1">
      <c r="B583" s="135"/>
      <c r="D583" s="136" t="s">
        <v>73</v>
      </c>
      <c r="E583" s="146" t="s">
        <v>655</v>
      </c>
      <c r="F583" s="146" t="s">
        <v>656</v>
      </c>
      <c r="I583" s="138"/>
      <c r="J583" s="147">
        <f>BK583</f>
        <v>0</v>
      </c>
      <c r="L583" s="135"/>
      <c r="M583" s="140"/>
      <c r="N583" s="141"/>
      <c r="O583" s="141"/>
      <c r="P583" s="142">
        <f>SUM(P584:P619)</f>
        <v>0</v>
      </c>
      <c r="Q583" s="141"/>
      <c r="R583" s="142">
        <f>SUM(R584:R619)</f>
        <v>0.42980000000000002</v>
      </c>
      <c r="S583" s="141"/>
      <c r="T583" s="143">
        <f>SUM(T584:T619)</f>
        <v>0</v>
      </c>
      <c r="AR583" s="136" t="s">
        <v>83</v>
      </c>
      <c r="AT583" s="144" t="s">
        <v>73</v>
      </c>
      <c r="AU583" s="144" t="s">
        <v>81</v>
      </c>
      <c r="AY583" s="136" t="s">
        <v>117</v>
      </c>
      <c r="BK583" s="145">
        <f>SUM(BK584:BK619)</f>
        <v>0</v>
      </c>
    </row>
    <row r="584" spans="2:65" s="1" customFormat="1" ht="16.350000000000001" customHeight="1">
      <c r="B584" s="148"/>
      <c r="C584" s="149" t="s">
        <v>657</v>
      </c>
      <c r="D584" s="149" t="s">
        <v>120</v>
      </c>
      <c r="E584" s="150" t="s">
        <v>658</v>
      </c>
      <c r="F584" s="151" t="s">
        <v>659</v>
      </c>
      <c r="G584" s="152" t="s">
        <v>660</v>
      </c>
      <c r="H584" s="153">
        <v>80</v>
      </c>
      <c r="I584" s="154"/>
      <c r="J584" s="155">
        <f>ROUND(I584*H584,2)</f>
        <v>0</v>
      </c>
      <c r="K584" s="151" t="s">
        <v>131</v>
      </c>
      <c r="L584" s="32"/>
      <c r="M584" s="156" t="s">
        <v>3</v>
      </c>
      <c r="N584" s="157" t="s">
        <v>45</v>
      </c>
      <c r="O584" s="51"/>
      <c r="P584" s="158">
        <f>O584*H584</f>
        <v>0</v>
      </c>
      <c r="Q584" s="158">
        <v>6.0000000000000002E-5</v>
      </c>
      <c r="R584" s="158">
        <f>Q584*H584</f>
        <v>4.8000000000000004E-3</v>
      </c>
      <c r="S584" s="158">
        <v>0</v>
      </c>
      <c r="T584" s="159">
        <f>S584*H584</f>
        <v>0</v>
      </c>
      <c r="AR584" s="18" t="s">
        <v>340</v>
      </c>
      <c r="AT584" s="18" t="s">
        <v>120</v>
      </c>
      <c r="AU584" s="18" t="s">
        <v>83</v>
      </c>
      <c r="AY584" s="18" t="s">
        <v>117</v>
      </c>
      <c r="BE584" s="160">
        <f>IF(N584="základní",J584,0)</f>
        <v>0</v>
      </c>
      <c r="BF584" s="160">
        <f>IF(N584="snížená",J584,0)</f>
        <v>0</v>
      </c>
      <c r="BG584" s="160">
        <f>IF(N584="zákl. přenesená",J584,0)</f>
        <v>0</v>
      </c>
      <c r="BH584" s="160">
        <f>IF(N584="sníž. přenesená",J584,0)</f>
        <v>0</v>
      </c>
      <c r="BI584" s="160">
        <f>IF(N584="nulová",J584,0)</f>
        <v>0</v>
      </c>
      <c r="BJ584" s="18" t="s">
        <v>81</v>
      </c>
      <c r="BK584" s="160">
        <f>ROUND(I584*H584,2)</f>
        <v>0</v>
      </c>
      <c r="BL584" s="18" t="s">
        <v>340</v>
      </c>
      <c r="BM584" s="18" t="s">
        <v>661</v>
      </c>
    </row>
    <row r="585" spans="2:65" s="13" customFormat="1" ht="11.25">
      <c r="B585" s="177"/>
      <c r="D585" s="169" t="s">
        <v>187</v>
      </c>
      <c r="E585" s="178" t="s">
        <v>3</v>
      </c>
      <c r="F585" s="179" t="s">
        <v>662</v>
      </c>
      <c r="H585" s="178" t="s">
        <v>3</v>
      </c>
      <c r="I585" s="180"/>
      <c r="L585" s="177"/>
      <c r="M585" s="181"/>
      <c r="N585" s="182"/>
      <c r="O585" s="182"/>
      <c r="P585" s="182"/>
      <c r="Q585" s="182"/>
      <c r="R585" s="182"/>
      <c r="S585" s="182"/>
      <c r="T585" s="183"/>
      <c r="AT585" s="178" t="s">
        <v>187</v>
      </c>
      <c r="AU585" s="178" t="s">
        <v>83</v>
      </c>
      <c r="AV585" s="13" t="s">
        <v>81</v>
      </c>
      <c r="AW585" s="13" t="s">
        <v>34</v>
      </c>
      <c r="AX585" s="13" t="s">
        <v>74</v>
      </c>
      <c r="AY585" s="178" t="s">
        <v>117</v>
      </c>
    </row>
    <row r="586" spans="2:65" s="12" customFormat="1" ht="11.25">
      <c r="B586" s="168"/>
      <c r="D586" s="169" t="s">
        <v>187</v>
      </c>
      <c r="E586" s="170" t="s">
        <v>3</v>
      </c>
      <c r="F586" s="171" t="s">
        <v>663</v>
      </c>
      <c r="H586" s="172">
        <v>80</v>
      </c>
      <c r="I586" s="173"/>
      <c r="L586" s="168"/>
      <c r="M586" s="174"/>
      <c r="N586" s="175"/>
      <c r="O586" s="175"/>
      <c r="P586" s="175"/>
      <c r="Q586" s="175"/>
      <c r="R586" s="175"/>
      <c r="S586" s="175"/>
      <c r="T586" s="176"/>
      <c r="AT586" s="170" t="s">
        <v>187</v>
      </c>
      <c r="AU586" s="170" t="s">
        <v>83</v>
      </c>
      <c r="AV586" s="12" t="s">
        <v>83</v>
      </c>
      <c r="AW586" s="12" t="s">
        <v>34</v>
      </c>
      <c r="AX586" s="12" t="s">
        <v>81</v>
      </c>
      <c r="AY586" s="170" t="s">
        <v>117</v>
      </c>
    </row>
    <row r="587" spans="2:65" s="1" customFormat="1" ht="16.350000000000001" customHeight="1">
      <c r="B587" s="148"/>
      <c r="C587" s="200" t="s">
        <v>664</v>
      </c>
      <c r="D587" s="200" t="s">
        <v>276</v>
      </c>
      <c r="E587" s="201" t="s">
        <v>665</v>
      </c>
      <c r="F587" s="202" t="s">
        <v>666</v>
      </c>
      <c r="G587" s="203" t="s">
        <v>534</v>
      </c>
      <c r="H587" s="204">
        <v>8.5999999999999993E-2</v>
      </c>
      <c r="I587" s="205"/>
      <c r="J587" s="206">
        <f>ROUND(I587*H587,2)</f>
        <v>0</v>
      </c>
      <c r="K587" s="202" t="s">
        <v>3</v>
      </c>
      <c r="L587" s="207"/>
      <c r="M587" s="208" t="s">
        <v>3</v>
      </c>
      <c r="N587" s="209" t="s">
        <v>45</v>
      </c>
      <c r="O587" s="51"/>
      <c r="P587" s="158">
        <f>O587*H587</f>
        <v>0</v>
      </c>
      <c r="Q587" s="158">
        <v>1</v>
      </c>
      <c r="R587" s="158">
        <f>Q587*H587</f>
        <v>8.5999999999999993E-2</v>
      </c>
      <c r="S587" s="158">
        <v>0</v>
      </c>
      <c r="T587" s="159">
        <f>S587*H587</f>
        <v>0</v>
      </c>
      <c r="AR587" s="18" t="s">
        <v>442</v>
      </c>
      <c r="AT587" s="18" t="s">
        <v>276</v>
      </c>
      <c r="AU587" s="18" t="s">
        <v>83</v>
      </c>
      <c r="AY587" s="18" t="s">
        <v>117</v>
      </c>
      <c r="BE587" s="160">
        <f>IF(N587="základní",J587,0)</f>
        <v>0</v>
      </c>
      <c r="BF587" s="160">
        <f>IF(N587="snížená",J587,0)</f>
        <v>0</v>
      </c>
      <c r="BG587" s="160">
        <f>IF(N587="zákl. přenesená",J587,0)</f>
        <v>0</v>
      </c>
      <c r="BH587" s="160">
        <f>IF(N587="sníž. přenesená",J587,0)</f>
        <v>0</v>
      </c>
      <c r="BI587" s="160">
        <f>IF(N587="nulová",J587,0)</f>
        <v>0</v>
      </c>
      <c r="BJ587" s="18" t="s">
        <v>81</v>
      </c>
      <c r="BK587" s="160">
        <f>ROUND(I587*H587,2)</f>
        <v>0</v>
      </c>
      <c r="BL587" s="18" t="s">
        <v>340</v>
      </c>
      <c r="BM587" s="18" t="s">
        <v>667</v>
      </c>
    </row>
    <row r="588" spans="2:65" s="1" customFormat="1" ht="19.5">
      <c r="B588" s="32"/>
      <c r="D588" s="169" t="s">
        <v>280</v>
      </c>
      <c r="F588" s="210" t="s">
        <v>668</v>
      </c>
      <c r="I588" s="93"/>
      <c r="L588" s="32"/>
      <c r="M588" s="211"/>
      <c r="N588" s="51"/>
      <c r="O588" s="51"/>
      <c r="P588" s="51"/>
      <c r="Q588" s="51"/>
      <c r="R588" s="51"/>
      <c r="S588" s="51"/>
      <c r="T588" s="52"/>
      <c r="AT588" s="18" t="s">
        <v>280</v>
      </c>
      <c r="AU588" s="18" t="s">
        <v>83</v>
      </c>
    </row>
    <row r="589" spans="2:65" s="12" customFormat="1" ht="11.25">
      <c r="B589" s="168"/>
      <c r="D589" s="169" t="s">
        <v>187</v>
      </c>
      <c r="F589" s="171" t="s">
        <v>669</v>
      </c>
      <c r="H589" s="172">
        <v>8.5999999999999993E-2</v>
      </c>
      <c r="I589" s="173"/>
      <c r="L589" s="168"/>
      <c r="M589" s="174"/>
      <c r="N589" s="175"/>
      <c r="O589" s="175"/>
      <c r="P589" s="175"/>
      <c r="Q589" s="175"/>
      <c r="R589" s="175"/>
      <c r="S589" s="175"/>
      <c r="T589" s="176"/>
      <c r="AT589" s="170" t="s">
        <v>187</v>
      </c>
      <c r="AU589" s="170" t="s">
        <v>83</v>
      </c>
      <c r="AV589" s="12" t="s">
        <v>83</v>
      </c>
      <c r="AW589" s="12" t="s">
        <v>4</v>
      </c>
      <c r="AX589" s="12" t="s">
        <v>81</v>
      </c>
      <c r="AY589" s="170" t="s">
        <v>117</v>
      </c>
    </row>
    <row r="590" spans="2:65" s="1" customFormat="1" ht="16.350000000000001" customHeight="1">
      <c r="B590" s="148"/>
      <c r="C590" s="149" t="s">
        <v>670</v>
      </c>
      <c r="D590" s="149" t="s">
        <v>120</v>
      </c>
      <c r="E590" s="150" t="s">
        <v>671</v>
      </c>
      <c r="F590" s="151" t="s">
        <v>672</v>
      </c>
      <c r="G590" s="152" t="s">
        <v>660</v>
      </c>
      <c r="H590" s="153">
        <v>300</v>
      </c>
      <c r="I590" s="154"/>
      <c r="J590" s="155">
        <f>ROUND(I590*H590,2)</f>
        <v>0</v>
      </c>
      <c r="K590" s="151" t="s">
        <v>131</v>
      </c>
      <c r="L590" s="32"/>
      <c r="M590" s="156" t="s">
        <v>3</v>
      </c>
      <c r="N590" s="157" t="s">
        <v>45</v>
      </c>
      <c r="O590" s="51"/>
      <c r="P590" s="158">
        <f>O590*H590</f>
        <v>0</v>
      </c>
      <c r="Q590" s="158">
        <v>5.0000000000000002E-5</v>
      </c>
      <c r="R590" s="158">
        <f>Q590*H590</f>
        <v>1.5000000000000001E-2</v>
      </c>
      <c r="S590" s="158">
        <v>0</v>
      </c>
      <c r="T590" s="159">
        <f>S590*H590</f>
        <v>0</v>
      </c>
      <c r="AR590" s="18" t="s">
        <v>340</v>
      </c>
      <c r="AT590" s="18" t="s">
        <v>120</v>
      </c>
      <c r="AU590" s="18" t="s">
        <v>83</v>
      </c>
      <c r="AY590" s="18" t="s">
        <v>117</v>
      </c>
      <c r="BE590" s="160">
        <f>IF(N590="základní",J590,0)</f>
        <v>0</v>
      </c>
      <c r="BF590" s="160">
        <f>IF(N590="snížená",J590,0)</f>
        <v>0</v>
      </c>
      <c r="BG590" s="160">
        <f>IF(N590="zákl. přenesená",J590,0)</f>
        <v>0</v>
      </c>
      <c r="BH590" s="160">
        <f>IF(N590="sníž. přenesená",J590,0)</f>
        <v>0</v>
      </c>
      <c r="BI590" s="160">
        <f>IF(N590="nulová",J590,0)</f>
        <v>0</v>
      </c>
      <c r="BJ590" s="18" t="s">
        <v>81</v>
      </c>
      <c r="BK590" s="160">
        <f>ROUND(I590*H590,2)</f>
        <v>0</v>
      </c>
      <c r="BL590" s="18" t="s">
        <v>340</v>
      </c>
      <c r="BM590" s="18" t="s">
        <v>673</v>
      </c>
    </row>
    <row r="591" spans="2:65" s="13" customFormat="1" ht="11.25">
      <c r="B591" s="177"/>
      <c r="D591" s="169" t="s">
        <v>187</v>
      </c>
      <c r="E591" s="178" t="s">
        <v>3</v>
      </c>
      <c r="F591" s="179" t="s">
        <v>674</v>
      </c>
      <c r="H591" s="178" t="s">
        <v>3</v>
      </c>
      <c r="I591" s="180"/>
      <c r="L591" s="177"/>
      <c r="M591" s="181"/>
      <c r="N591" s="182"/>
      <c r="O591" s="182"/>
      <c r="P591" s="182"/>
      <c r="Q591" s="182"/>
      <c r="R591" s="182"/>
      <c r="S591" s="182"/>
      <c r="T591" s="183"/>
      <c r="AT591" s="178" t="s">
        <v>187</v>
      </c>
      <c r="AU591" s="178" t="s">
        <v>83</v>
      </c>
      <c r="AV591" s="13" t="s">
        <v>81</v>
      </c>
      <c r="AW591" s="13" t="s">
        <v>34</v>
      </c>
      <c r="AX591" s="13" t="s">
        <v>74</v>
      </c>
      <c r="AY591" s="178" t="s">
        <v>117</v>
      </c>
    </row>
    <row r="592" spans="2:65" s="12" customFormat="1" ht="11.25">
      <c r="B592" s="168"/>
      <c r="D592" s="169" t="s">
        <v>187</v>
      </c>
      <c r="E592" s="170" t="s">
        <v>3</v>
      </c>
      <c r="F592" s="171" t="s">
        <v>675</v>
      </c>
      <c r="H592" s="172">
        <v>300</v>
      </c>
      <c r="I592" s="173"/>
      <c r="L592" s="168"/>
      <c r="M592" s="174"/>
      <c r="N592" s="175"/>
      <c r="O592" s="175"/>
      <c r="P592" s="175"/>
      <c r="Q592" s="175"/>
      <c r="R592" s="175"/>
      <c r="S592" s="175"/>
      <c r="T592" s="176"/>
      <c r="AT592" s="170" t="s">
        <v>187</v>
      </c>
      <c r="AU592" s="170" t="s">
        <v>83</v>
      </c>
      <c r="AV592" s="12" t="s">
        <v>83</v>
      </c>
      <c r="AW592" s="12" t="s">
        <v>34</v>
      </c>
      <c r="AX592" s="12" t="s">
        <v>81</v>
      </c>
      <c r="AY592" s="170" t="s">
        <v>117</v>
      </c>
    </row>
    <row r="593" spans="2:65" s="1" customFormat="1" ht="16.350000000000001" customHeight="1">
      <c r="B593" s="148"/>
      <c r="C593" s="200" t="s">
        <v>676</v>
      </c>
      <c r="D593" s="200" t="s">
        <v>276</v>
      </c>
      <c r="E593" s="201" t="s">
        <v>665</v>
      </c>
      <c r="F593" s="202" t="s">
        <v>666</v>
      </c>
      <c r="G593" s="203" t="s">
        <v>534</v>
      </c>
      <c r="H593" s="204">
        <v>0.32400000000000001</v>
      </c>
      <c r="I593" s="205"/>
      <c r="J593" s="206">
        <f>ROUND(I593*H593,2)</f>
        <v>0</v>
      </c>
      <c r="K593" s="202" t="s">
        <v>3</v>
      </c>
      <c r="L593" s="207"/>
      <c r="M593" s="208" t="s">
        <v>3</v>
      </c>
      <c r="N593" s="209" t="s">
        <v>45</v>
      </c>
      <c r="O593" s="51"/>
      <c r="P593" s="158">
        <f>O593*H593</f>
        <v>0</v>
      </c>
      <c r="Q593" s="158">
        <v>1</v>
      </c>
      <c r="R593" s="158">
        <f>Q593*H593</f>
        <v>0.32400000000000001</v>
      </c>
      <c r="S593" s="158">
        <v>0</v>
      </c>
      <c r="T593" s="159">
        <f>S593*H593</f>
        <v>0</v>
      </c>
      <c r="AR593" s="18" t="s">
        <v>442</v>
      </c>
      <c r="AT593" s="18" t="s">
        <v>276</v>
      </c>
      <c r="AU593" s="18" t="s">
        <v>83</v>
      </c>
      <c r="AY593" s="18" t="s">
        <v>117</v>
      </c>
      <c r="BE593" s="160">
        <f>IF(N593="základní",J593,0)</f>
        <v>0</v>
      </c>
      <c r="BF593" s="160">
        <f>IF(N593="snížená",J593,0)</f>
        <v>0</v>
      </c>
      <c r="BG593" s="160">
        <f>IF(N593="zákl. přenesená",J593,0)</f>
        <v>0</v>
      </c>
      <c r="BH593" s="160">
        <f>IF(N593="sníž. přenesená",J593,0)</f>
        <v>0</v>
      </c>
      <c r="BI593" s="160">
        <f>IF(N593="nulová",J593,0)</f>
        <v>0</v>
      </c>
      <c r="BJ593" s="18" t="s">
        <v>81</v>
      </c>
      <c r="BK593" s="160">
        <f>ROUND(I593*H593,2)</f>
        <v>0</v>
      </c>
      <c r="BL593" s="18" t="s">
        <v>340</v>
      </c>
      <c r="BM593" s="18" t="s">
        <v>677</v>
      </c>
    </row>
    <row r="594" spans="2:65" s="12" customFormat="1" ht="11.25">
      <c r="B594" s="168"/>
      <c r="D594" s="169" t="s">
        <v>187</v>
      </c>
      <c r="F594" s="171" t="s">
        <v>678</v>
      </c>
      <c r="H594" s="172">
        <v>0.32400000000000001</v>
      </c>
      <c r="I594" s="173"/>
      <c r="L594" s="168"/>
      <c r="M594" s="174"/>
      <c r="N594" s="175"/>
      <c r="O594" s="175"/>
      <c r="P594" s="175"/>
      <c r="Q594" s="175"/>
      <c r="R594" s="175"/>
      <c r="S594" s="175"/>
      <c r="T594" s="176"/>
      <c r="AT594" s="170" t="s">
        <v>187</v>
      </c>
      <c r="AU594" s="170" t="s">
        <v>83</v>
      </c>
      <c r="AV594" s="12" t="s">
        <v>83</v>
      </c>
      <c r="AW594" s="12" t="s">
        <v>4</v>
      </c>
      <c r="AX594" s="12" t="s">
        <v>81</v>
      </c>
      <c r="AY594" s="170" t="s">
        <v>117</v>
      </c>
    </row>
    <row r="595" spans="2:65" s="1" customFormat="1" ht="16.350000000000001" customHeight="1">
      <c r="B595" s="148"/>
      <c r="C595" s="149" t="s">
        <v>679</v>
      </c>
      <c r="D595" s="149" t="s">
        <v>120</v>
      </c>
      <c r="E595" s="150" t="s">
        <v>680</v>
      </c>
      <c r="F595" s="151" t="s">
        <v>681</v>
      </c>
      <c r="G595" s="152" t="s">
        <v>195</v>
      </c>
      <c r="H595" s="153">
        <v>2</v>
      </c>
      <c r="I595" s="154"/>
      <c r="J595" s="155">
        <f>ROUND(I595*H595,2)</f>
        <v>0</v>
      </c>
      <c r="K595" s="151" t="s">
        <v>3</v>
      </c>
      <c r="L595" s="32"/>
      <c r="M595" s="156" t="s">
        <v>3</v>
      </c>
      <c r="N595" s="157" t="s">
        <v>45</v>
      </c>
      <c r="O595" s="51"/>
      <c r="P595" s="158">
        <f>O595*H595</f>
        <v>0</v>
      </c>
      <c r="Q595" s="158">
        <v>0</v>
      </c>
      <c r="R595" s="158">
        <f>Q595*H595</f>
        <v>0</v>
      </c>
      <c r="S595" s="158">
        <v>0</v>
      </c>
      <c r="T595" s="159">
        <f>S595*H595</f>
        <v>0</v>
      </c>
      <c r="AR595" s="18" t="s">
        <v>340</v>
      </c>
      <c r="AT595" s="18" t="s">
        <v>120</v>
      </c>
      <c r="AU595" s="18" t="s">
        <v>83</v>
      </c>
      <c r="AY595" s="18" t="s">
        <v>117</v>
      </c>
      <c r="BE595" s="160">
        <f>IF(N595="základní",J595,0)</f>
        <v>0</v>
      </c>
      <c r="BF595" s="160">
        <f>IF(N595="snížená",J595,0)</f>
        <v>0</v>
      </c>
      <c r="BG595" s="160">
        <f>IF(N595="zákl. přenesená",J595,0)</f>
        <v>0</v>
      </c>
      <c r="BH595" s="160">
        <f>IF(N595="sníž. přenesená",J595,0)</f>
        <v>0</v>
      </c>
      <c r="BI595" s="160">
        <f>IF(N595="nulová",J595,0)</f>
        <v>0</v>
      </c>
      <c r="BJ595" s="18" t="s">
        <v>81</v>
      </c>
      <c r="BK595" s="160">
        <f>ROUND(I595*H595,2)</f>
        <v>0</v>
      </c>
      <c r="BL595" s="18" t="s">
        <v>340</v>
      </c>
      <c r="BM595" s="18" t="s">
        <v>682</v>
      </c>
    </row>
    <row r="596" spans="2:65" s="1" customFormat="1" ht="19.5">
      <c r="B596" s="32"/>
      <c r="D596" s="169" t="s">
        <v>280</v>
      </c>
      <c r="F596" s="210" t="s">
        <v>683</v>
      </c>
      <c r="I596" s="93"/>
      <c r="L596" s="32"/>
      <c r="M596" s="211"/>
      <c r="N596" s="51"/>
      <c r="O596" s="51"/>
      <c r="P596" s="51"/>
      <c r="Q596" s="51"/>
      <c r="R596" s="51"/>
      <c r="S596" s="51"/>
      <c r="T596" s="52"/>
      <c r="AT596" s="18" t="s">
        <v>280</v>
      </c>
      <c r="AU596" s="18" t="s">
        <v>83</v>
      </c>
    </row>
    <row r="597" spans="2:65" s="1" customFormat="1" ht="16.350000000000001" customHeight="1">
      <c r="B597" s="148"/>
      <c r="C597" s="149" t="s">
        <v>684</v>
      </c>
      <c r="D597" s="149" t="s">
        <v>120</v>
      </c>
      <c r="E597" s="150" t="s">
        <v>685</v>
      </c>
      <c r="F597" s="151" t="s">
        <v>681</v>
      </c>
      <c r="G597" s="152" t="s">
        <v>195</v>
      </c>
      <c r="H597" s="153">
        <v>1</v>
      </c>
      <c r="I597" s="154"/>
      <c r="J597" s="155">
        <f>ROUND(I597*H597,2)</f>
        <v>0</v>
      </c>
      <c r="K597" s="151" t="s">
        <v>3</v>
      </c>
      <c r="L597" s="32"/>
      <c r="M597" s="156" t="s">
        <v>3</v>
      </c>
      <c r="N597" s="157" t="s">
        <v>45</v>
      </c>
      <c r="O597" s="51"/>
      <c r="P597" s="158">
        <f>O597*H597</f>
        <v>0</v>
      </c>
      <c r="Q597" s="158">
        <v>0</v>
      </c>
      <c r="R597" s="158">
        <f>Q597*H597</f>
        <v>0</v>
      </c>
      <c r="S597" s="158">
        <v>0</v>
      </c>
      <c r="T597" s="159">
        <f>S597*H597</f>
        <v>0</v>
      </c>
      <c r="AR597" s="18" t="s">
        <v>340</v>
      </c>
      <c r="AT597" s="18" t="s">
        <v>120</v>
      </c>
      <c r="AU597" s="18" t="s">
        <v>83</v>
      </c>
      <c r="AY597" s="18" t="s">
        <v>117</v>
      </c>
      <c r="BE597" s="160">
        <f>IF(N597="základní",J597,0)</f>
        <v>0</v>
      </c>
      <c r="BF597" s="160">
        <f>IF(N597="snížená",J597,0)</f>
        <v>0</v>
      </c>
      <c r="BG597" s="160">
        <f>IF(N597="zákl. přenesená",J597,0)</f>
        <v>0</v>
      </c>
      <c r="BH597" s="160">
        <f>IF(N597="sníž. přenesená",J597,0)</f>
        <v>0</v>
      </c>
      <c r="BI597" s="160">
        <f>IF(N597="nulová",J597,0)</f>
        <v>0</v>
      </c>
      <c r="BJ597" s="18" t="s">
        <v>81</v>
      </c>
      <c r="BK597" s="160">
        <f>ROUND(I597*H597,2)</f>
        <v>0</v>
      </c>
      <c r="BL597" s="18" t="s">
        <v>340</v>
      </c>
      <c r="BM597" s="18" t="s">
        <v>686</v>
      </c>
    </row>
    <row r="598" spans="2:65" s="1" customFormat="1" ht="19.5">
      <c r="B598" s="32"/>
      <c r="D598" s="169" t="s">
        <v>280</v>
      </c>
      <c r="F598" s="210" t="s">
        <v>683</v>
      </c>
      <c r="I598" s="93"/>
      <c r="L598" s="32"/>
      <c r="M598" s="211"/>
      <c r="N598" s="51"/>
      <c r="O598" s="51"/>
      <c r="P598" s="51"/>
      <c r="Q598" s="51"/>
      <c r="R598" s="51"/>
      <c r="S598" s="51"/>
      <c r="T598" s="52"/>
      <c r="AT598" s="18" t="s">
        <v>280</v>
      </c>
      <c r="AU598" s="18" t="s">
        <v>83</v>
      </c>
    </row>
    <row r="599" spans="2:65" s="1" customFormat="1" ht="16.350000000000001" customHeight="1">
      <c r="B599" s="148"/>
      <c r="C599" s="149" t="s">
        <v>687</v>
      </c>
      <c r="D599" s="149" t="s">
        <v>120</v>
      </c>
      <c r="E599" s="150" t="s">
        <v>688</v>
      </c>
      <c r="F599" s="151" t="s">
        <v>681</v>
      </c>
      <c r="G599" s="152" t="s">
        <v>195</v>
      </c>
      <c r="H599" s="153">
        <v>1</v>
      </c>
      <c r="I599" s="154"/>
      <c r="J599" s="155">
        <f>ROUND(I599*H599,2)</f>
        <v>0</v>
      </c>
      <c r="K599" s="151" t="s">
        <v>3</v>
      </c>
      <c r="L599" s="32"/>
      <c r="M599" s="156" t="s">
        <v>3</v>
      </c>
      <c r="N599" s="157" t="s">
        <v>45</v>
      </c>
      <c r="O599" s="51"/>
      <c r="P599" s="158">
        <f>O599*H599</f>
        <v>0</v>
      </c>
      <c r="Q599" s="158">
        <v>0</v>
      </c>
      <c r="R599" s="158">
        <f>Q599*H599</f>
        <v>0</v>
      </c>
      <c r="S599" s="158">
        <v>0</v>
      </c>
      <c r="T599" s="159">
        <f>S599*H599</f>
        <v>0</v>
      </c>
      <c r="AR599" s="18" t="s">
        <v>340</v>
      </c>
      <c r="AT599" s="18" t="s">
        <v>120</v>
      </c>
      <c r="AU599" s="18" t="s">
        <v>83</v>
      </c>
      <c r="AY599" s="18" t="s">
        <v>117</v>
      </c>
      <c r="BE599" s="160">
        <f>IF(N599="základní",J599,0)</f>
        <v>0</v>
      </c>
      <c r="BF599" s="160">
        <f>IF(N599="snížená",J599,0)</f>
        <v>0</v>
      </c>
      <c r="BG599" s="160">
        <f>IF(N599="zákl. přenesená",J599,0)</f>
        <v>0</v>
      </c>
      <c r="BH599" s="160">
        <f>IF(N599="sníž. přenesená",J599,0)</f>
        <v>0</v>
      </c>
      <c r="BI599" s="160">
        <f>IF(N599="nulová",J599,0)</f>
        <v>0</v>
      </c>
      <c r="BJ599" s="18" t="s">
        <v>81</v>
      </c>
      <c r="BK599" s="160">
        <f>ROUND(I599*H599,2)</f>
        <v>0</v>
      </c>
      <c r="BL599" s="18" t="s">
        <v>340</v>
      </c>
      <c r="BM599" s="18" t="s">
        <v>689</v>
      </c>
    </row>
    <row r="600" spans="2:65" s="1" customFormat="1" ht="19.5">
      <c r="B600" s="32"/>
      <c r="D600" s="169" t="s">
        <v>280</v>
      </c>
      <c r="F600" s="210" t="s">
        <v>683</v>
      </c>
      <c r="I600" s="93"/>
      <c r="L600" s="32"/>
      <c r="M600" s="211"/>
      <c r="N600" s="51"/>
      <c r="O600" s="51"/>
      <c r="P600" s="51"/>
      <c r="Q600" s="51"/>
      <c r="R600" s="51"/>
      <c r="S600" s="51"/>
      <c r="T600" s="52"/>
      <c r="AT600" s="18" t="s">
        <v>280</v>
      </c>
      <c r="AU600" s="18" t="s">
        <v>83</v>
      </c>
    </row>
    <row r="601" spans="2:65" s="1" customFormat="1" ht="16.350000000000001" customHeight="1">
      <c r="B601" s="148"/>
      <c r="C601" s="149" t="s">
        <v>690</v>
      </c>
      <c r="D601" s="149" t="s">
        <v>120</v>
      </c>
      <c r="E601" s="150" t="s">
        <v>691</v>
      </c>
      <c r="F601" s="151" t="s">
        <v>692</v>
      </c>
      <c r="G601" s="152" t="s">
        <v>195</v>
      </c>
      <c r="H601" s="153">
        <v>1</v>
      </c>
      <c r="I601" s="154"/>
      <c r="J601" s="155">
        <f>ROUND(I601*H601,2)</f>
        <v>0</v>
      </c>
      <c r="K601" s="151" t="s">
        <v>3</v>
      </c>
      <c r="L601" s="32"/>
      <c r="M601" s="156" t="s">
        <v>3</v>
      </c>
      <c r="N601" s="157" t="s">
        <v>45</v>
      </c>
      <c r="O601" s="51"/>
      <c r="P601" s="158">
        <f>O601*H601</f>
        <v>0</v>
      </c>
      <c r="Q601" s="158">
        <v>0</v>
      </c>
      <c r="R601" s="158">
        <f>Q601*H601</f>
        <v>0</v>
      </c>
      <c r="S601" s="158">
        <v>0</v>
      </c>
      <c r="T601" s="159">
        <f>S601*H601</f>
        <v>0</v>
      </c>
      <c r="AR601" s="18" t="s">
        <v>340</v>
      </c>
      <c r="AT601" s="18" t="s">
        <v>120</v>
      </c>
      <c r="AU601" s="18" t="s">
        <v>83</v>
      </c>
      <c r="AY601" s="18" t="s">
        <v>117</v>
      </c>
      <c r="BE601" s="160">
        <f>IF(N601="základní",J601,0)</f>
        <v>0</v>
      </c>
      <c r="BF601" s="160">
        <f>IF(N601="snížená",J601,0)</f>
        <v>0</v>
      </c>
      <c r="BG601" s="160">
        <f>IF(N601="zákl. přenesená",J601,0)</f>
        <v>0</v>
      </c>
      <c r="BH601" s="160">
        <f>IF(N601="sníž. přenesená",J601,0)</f>
        <v>0</v>
      </c>
      <c r="BI601" s="160">
        <f>IF(N601="nulová",J601,0)</f>
        <v>0</v>
      </c>
      <c r="BJ601" s="18" t="s">
        <v>81</v>
      </c>
      <c r="BK601" s="160">
        <f>ROUND(I601*H601,2)</f>
        <v>0</v>
      </c>
      <c r="BL601" s="18" t="s">
        <v>340</v>
      </c>
      <c r="BM601" s="18" t="s">
        <v>693</v>
      </c>
    </row>
    <row r="602" spans="2:65" s="1" customFormat="1" ht="19.5">
      <c r="B602" s="32"/>
      <c r="D602" s="169" t="s">
        <v>280</v>
      </c>
      <c r="F602" s="210" t="s">
        <v>683</v>
      </c>
      <c r="I602" s="93"/>
      <c r="L602" s="32"/>
      <c r="M602" s="211"/>
      <c r="N602" s="51"/>
      <c r="O602" s="51"/>
      <c r="P602" s="51"/>
      <c r="Q602" s="51"/>
      <c r="R602" s="51"/>
      <c r="S602" s="51"/>
      <c r="T602" s="52"/>
      <c r="AT602" s="18" t="s">
        <v>280</v>
      </c>
      <c r="AU602" s="18" t="s">
        <v>83</v>
      </c>
    </row>
    <row r="603" spans="2:65" s="1" customFormat="1" ht="16.350000000000001" customHeight="1">
      <c r="B603" s="148"/>
      <c r="C603" s="149" t="s">
        <v>694</v>
      </c>
      <c r="D603" s="149" t="s">
        <v>120</v>
      </c>
      <c r="E603" s="150" t="s">
        <v>695</v>
      </c>
      <c r="F603" s="151" t="s">
        <v>696</v>
      </c>
      <c r="G603" s="152" t="s">
        <v>195</v>
      </c>
      <c r="H603" s="153">
        <v>1</v>
      </c>
      <c r="I603" s="154"/>
      <c r="J603" s="155">
        <f>ROUND(I603*H603,2)</f>
        <v>0</v>
      </c>
      <c r="K603" s="151" t="s">
        <v>3</v>
      </c>
      <c r="L603" s="32"/>
      <c r="M603" s="156" t="s">
        <v>3</v>
      </c>
      <c r="N603" s="157" t="s">
        <v>45</v>
      </c>
      <c r="O603" s="51"/>
      <c r="P603" s="158">
        <f>O603*H603</f>
        <v>0</v>
      </c>
      <c r="Q603" s="158">
        <v>0</v>
      </c>
      <c r="R603" s="158">
        <f>Q603*H603</f>
        <v>0</v>
      </c>
      <c r="S603" s="158">
        <v>0</v>
      </c>
      <c r="T603" s="159">
        <f>S603*H603</f>
        <v>0</v>
      </c>
      <c r="AR603" s="18" t="s">
        <v>340</v>
      </c>
      <c r="AT603" s="18" t="s">
        <v>120</v>
      </c>
      <c r="AU603" s="18" t="s">
        <v>83</v>
      </c>
      <c r="AY603" s="18" t="s">
        <v>117</v>
      </c>
      <c r="BE603" s="160">
        <f>IF(N603="základní",J603,0)</f>
        <v>0</v>
      </c>
      <c r="BF603" s="160">
        <f>IF(N603="snížená",J603,0)</f>
        <v>0</v>
      </c>
      <c r="BG603" s="160">
        <f>IF(N603="zákl. přenesená",J603,0)</f>
        <v>0</v>
      </c>
      <c r="BH603" s="160">
        <f>IF(N603="sníž. přenesená",J603,0)</f>
        <v>0</v>
      </c>
      <c r="BI603" s="160">
        <f>IF(N603="nulová",J603,0)</f>
        <v>0</v>
      </c>
      <c r="BJ603" s="18" t="s">
        <v>81</v>
      </c>
      <c r="BK603" s="160">
        <f>ROUND(I603*H603,2)</f>
        <v>0</v>
      </c>
      <c r="BL603" s="18" t="s">
        <v>340</v>
      </c>
      <c r="BM603" s="18" t="s">
        <v>697</v>
      </c>
    </row>
    <row r="604" spans="2:65" s="1" customFormat="1" ht="19.5">
      <c r="B604" s="32"/>
      <c r="D604" s="169" t="s">
        <v>280</v>
      </c>
      <c r="F604" s="210" t="s">
        <v>683</v>
      </c>
      <c r="I604" s="93"/>
      <c r="L604" s="32"/>
      <c r="M604" s="211"/>
      <c r="N604" s="51"/>
      <c r="O604" s="51"/>
      <c r="P604" s="51"/>
      <c r="Q604" s="51"/>
      <c r="R604" s="51"/>
      <c r="S604" s="51"/>
      <c r="T604" s="52"/>
      <c r="AT604" s="18" t="s">
        <v>280</v>
      </c>
      <c r="AU604" s="18" t="s">
        <v>83</v>
      </c>
    </row>
    <row r="605" spans="2:65" s="1" customFormat="1" ht="16.350000000000001" customHeight="1">
      <c r="B605" s="148"/>
      <c r="C605" s="149" t="s">
        <v>698</v>
      </c>
      <c r="D605" s="149" t="s">
        <v>120</v>
      </c>
      <c r="E605" s="150" t="s">
        <v>699</v>
      </c>
      <c r="F605" s="151" t="s">
        <v>700</v>
      </c>
      <c r="G605" s="152" t="s">
        <v>195</v>
      </c>
      <c r="H605" s="153">
        <v>1</v>
      </c>
      <c r="I605" s="154"/>
      <c r="J605" s="155">
        <f>ROUND(I605*H605,2)</f>
        <v>0</v>
      </c>
      <c r="K605" s="151" t="s">
        <v>3</v>
      </c>
      <c r="L605" s="32"/>
      <c r="M605" s="156" t="s">
        <v>3</v>
      </c>
      <c r="N605" s="157" t="s">
        <v>45</v>
      </c>
      <c r="O605" s="51"/>
      <c r="P605" s="158">
        <f>O605*H605</f>
        <v>0</v>
      </c>
      <c r="Q605" s="158">
        <v>0</v>
      </c>
      <c r="R605" s="158">
        <f>Q605*H605</f>
        <v>0</v>
      </c>
      <c r="S605" s="158">
        <v>0</v>
      </c>
      <c r="T605" s="159">
        <f>S605*H605</f>
        <v>0</v>
      </c>
      <c r="AR605" s="18" t="s">
        <v>340</v>
      </c>
      <c r="AT605" s="18" t="s">
        <v>120</v>
      </c>
      <c r="AU605" s="18" t="s">
        <v>83</v>
      </c>
      <c r="AY605" s="18" t="s">
        <v>117</v>
      </c>
      <c r="BE605" s="160">
        <f>IF(N605="základní",J605,0)</f>
        <v>0</v>
      </c>
      <c r="BF605" s="160">
        <f>IF(N605="snížená",J605,0)</f>
        <v>0</v>
      </c>
      <c r="BG605" s="160">
        <f>IF(N605="zákl. přenesená",J605,0)</f>
        <v>0</v>
      </c>
      <c r="BH605" s="160">
        <f>IF(N605="sníž. přenesená",J605,0)</f>
        <v>0</v>
      </c>
      <c r="BI605" s="160">
        <f>IF(N605="nulová",J605,0)</f>
        <v>0</v>
      </c>
      <c r="BJ605" s="18" t="s">
        <v>81</v>
      </c>
      <c r="BK605" s="160">
        <f>ROUND(I605*H605,2)</f>
        <v>0</v>
      </c>
      <c r="BL605" s="18" t="s">
        <v>340</v>
      </c>
      <c r="BM605" s="18" t="s">
        <v>701</v>
      </c>
    </row>
    <row r="606" spans="2:65" s="1" customFormat="1" ht="19.5">
      <c r="B606" s="32"/>
      <c r="D606" s="169" t="s">
        <v>280</v>
      </c>
      <c r="F606" s="210" t="s">
        <v>683</v>
      </c>
      <c r="I606" s="93"/>
      <c r="L606" s="32"/>
      <c r="M606" s="211"/>
      <c r="N606" s="51"/>
      <c r="O606" s="51"/>
      <c r="P606" s="51"/>
      <c r="Q606" s="51"/>
      <c r="R606" s="51"/>
      <c r="S606" s="51"/>
      <c r="T606" s="52"/>
      <c r="AT606" s="18" t="s">
        <v>280</v>
      </c>
      <c r="AU606" s="18" t="s">
        <v>83</v>
      </c>
    </row>
    <row r="607" spans="2:65" s="1" customFormat="1" ht="16.350000000000001" customHeight="1">
      <c r="B607" s="148"/>
      <c r="C607" s="149" t="s">
        <v>702</v>
      </c>
      <c r="D607" s="149" t="s">
        <v>120</v>
      </c>
      <c r="E607" s="150" t="s">
        <v>703</v>
      </c>
      <c r="F607" s="151" t="s">
        <v>704</v>
      </c>
      <c r="G607" s="152" t="s">
        <v>195</v>
      </c>
      <c r="H607" s="153">
        <v>1</v>
      </c>
      <c r="I607" s="154"/>
      <c r="J607" s="155">
        <f>ROUND(I607*H607,2)</f>
        <v>0</v>
      </c>
      <c r="K607" s="151" t="s">
        <v>3</v>
      </c>
      <c r="L607" s="32"/>
      <c r="M607" s="156" t="s">
        <v>3</v>
      </c>
      <c r="N607" s="157" t="s">
        <v>45</v>
      </c>
      <c r="O607" s="51"/>
      <c r="P607" s="158">
        <f>O607*H607</f>
        <v>0</v>
      </c>
      <c r="Q607" s="158">
        <v>0</v>
      </c>
      <c r="R607" s="158">
        <f>Q607*H607</f>
        <v>0</v>
      </c>
      <c r="S607" s="158">
        <v>0</v>
      </c>
      <c r="T607" s="159">
        <f>S607*H607</f>
        <v>0</v>
      </c>
      <c r="AR607" s="18" t="s">
        <v>340</v>
      </c>
      <c r="AT607" s="18" t="s">
        <v>120</v>
      </c>
      <c r="AU607" s="18" t="s">
        <v>83</v>
      </c>
      <c r="AY607" s="18" t="s">
        <v>117</v>
      </c>
      <c r="BE607" s="160">
        <f>IF(N607="základní",J607,0)</f>
        <v>0</v>
      </c>
      <c r="BF607" s="160">
        <f>IF(N607="snížená",J607,0)</f>
        <v>0</v>
      </c>
      <c r="BG607" s="160">
        <f>IF(N607="zákl. přenesená",J607,0)</f>
        <v>0</v>
      </c>
      <c r="BH607" s="160">
        <f>IF(N607="sníž. přenesená",J607,0)</f>
        <v>0</v>
      </c>
      <c r="BI607" s="160">
        <f>IF(N607="nulová",J607,0)</f>
        <v>0</v>
      </c>
      <c r="BJ607" s="18" t="s">
        <v>81</v>
      </c>
      <c r="BK607" s="160">
        <f>ROUND(I607*H607,2)</f>
        <v>0</v>
      </c>
      <c r="BL607" s="18" t="s">
        <v>340</v>
      </c>
      <c r="BM607" s="18" t="s">
        <v>705</v>
      </c>
    </row>
    <row r="608" spans="2:65" s="1" customFormat="1" ht="19.5">
      <c r="B608" s="32"/>
      <c r="D608" s="169" t="s">
        <v>280</v>
      </c>
      <c r="F608" s="210" t="s">
        <v>683</v>
      </c>
      <c r="I608" s="93"/>
      <c r="L608" s="32"/>
      <c r="M608" s="211"/>
      <c r="N608" s="51"/>
      <c r="O608" s="51"/>
      <c r="P608" s="51"/>
      <c r="Q608" s="51"/>
      <c r="R608" s="51"/>
      <c r="S608" s="51"/>
      <c r="T608" s="52"/>
      <c r="AT608" s="18" t="s">
        <v>280</v>
      </c>
      <c r="AU608" s="18" t="s">
        <v>83</v>
      </c>
    </row>
    <row r="609" spans="2:65" s="1" customFormat="1" ht="16.350000000000001" customHeight="1">
      <c r="B609" s="148"/>
      <c r="C609" s="149" t="s">
        <v>706</v>
      </c>
      <c r="D609" s="149" t="s">
        <v>120</v>
      </c>
      <c r="E609" s="150" t="s">
        <v>707</v>
      </c>
      <c r="F609" s="151" t="s">
        <v>708</v>
      </c>
      <c r="G609" s="152" t="s">
        <v>195</v>
      </c>
      <c r="H609" s="153">
        <v>1</v>
      </c>
      <c r="I609" s="154"/>
      <c r="J609" s="155">
        <f>ROUND(I609*H609,2)</f>
        <v>0</v>
      </c>
      <c r="K609" s="151" t="s">
        <v>3</v>
      </c>
      <c r="L609" s="32"/>
      <c r="M609" s="156" t="s">
        <v>3</v>
      </c>
      <c r="N609" s="157" t="s">
        <v>45</v>
      </c>
      <c r="O609" s="51"/>
      <c r="P609" s="158">
        <f>O609*H609</f>
        <v>0</v>
      </c>
      <c r="Q609" s="158">
        <v>0</v>
      </c>
      <c r="R609" s="158">
        <f>Q609*H609</f>
        <v>0</v>
      </c>
      <c r="S609" s="158">
        <v>0</v>
      </c>
      <c r="T609" s="159">
        <f>S609*H609</f>
        <v>0</v>
      </c>
      <c r="AR609" s="18" t="s">
        <v>340</v>
      </c>
      <c r="AT609" s="18" t="s">
        <v>120</v>
      </c>
      <c r="AU609" s="18" t="s">
        <v>83</v>
      </c>
      <c r="AY609" s="18" t="s">
        <v>117</v>
      </c>
      <c r="BE609" s="160">
        <f>IF(N609="základní",J609,0)</f>
        <v>0</v>
      </c>
      <c r="BF609" s="160">
        <f>IF(N609="snížená",J609,0)</f>
        <v>0</v>
      </c>
      <c r="BG609" s="160">
        <f>IF(N609="zákl. přenesená",J609,0)</f>
        <v>0</v>
      </c>
      <c r="BH609" s="160">
        <f>IF(N609="sníž. přenesená",J609,0)</f>
        <v>0</v>
      </c>
      <c r="BI609" s="160">
        <f>IF(N609="nulová",J609,0)</f>
        <v>0</v>
      </c>
      <c r="BJ609" s="18" t="s">
        <v>81</v>
      </c>
      <c r="BK609" s="160">
        <f>ROUND(I609*H609,2)</f>
        <v>0</v>
      </c>
      <c r="BL609" s="18" t="s">
        <v>340</v>
      </c>
      <c r="BM609" s="18" t="s">
        <v>709</v>
      </c>
    </row>
    <row r="610" spans="2:65" s="1" customFormat="1" ht="19.5">
      <c r="B610" s="32"/>
      <c r="D610" s="169" t="s">
        <v>280</v>
      </c>
      <c r="F610" s="210" t="s">
        <v>683</v>
      </c>
      <c r="I610" s="93"/>
      <c r="L610" s="32"/>
      <c r="M610" s="211"/>
      <c r="N610" s="51"/>
      <c r="O610" s="51"/>
      <c r="P610" s="51"/>
      <c r="Q610" s="51"/>
      <c r="R610" s="51"/>
      <c r="S610" s="51"/>
      <c r="T610" s="52"/>
      <c r="AT610" s="18" t="s">
        <v>280</v>
      </c>
      <c r="AU610" s="18" t="s">
        <v>83</v>
      </c>
    </row>
    <row r="611" spans="2:65" s="1" customFormat="1" ht="16.350000000000001" customHeight="1">
      <c r="B611" s="148"/>
      <c r="C611" s="149" t="s">
        <v>710</v>
      </c>
      <c r="D611" s="149" t="s">
        <v>120</v>
      </c>
      <c r="E611" s="150" t="s">
        <v>711</v>
      </c>
      <c r="F611" s="151" t="s">
        <v>712</v>
      </c>
      <c r="G611" s="152" t="s">
        <v>195</v>
      </c>
      <c r="H611" s="153">
        <v>1</v>
      </c>
      <c r="I611" s="154"/>
      <c r="J611" s="155">
        <f>ROUND(I611*H611,2)</f>
        <v>0</v>
      </c>
      <c r="K611" s="151" t="s">
        <v>3</v>
      </c>
      <c r="L611" s="32"/>
      <c r="M611" s="156" t="s">
        <v>3</v>
      </c>
      <c r="N611" s="157" t="s">
        <v>45</v>
      </c>
      <c r="O611" s="51"/>
      <c r="P611" s="158">
        <f>O611*H611</f>
        <v>0</v>
      </c>
      <c r="Q611" s="158">
        <v>0</v>
      </c>
      <c r="R611" s="158">
        <f>Q611*H611</f>
        <v>0</v>
      </c>
      <c r="S611" s="158">
        <v>0</v>
      </c>
      <c r="T611" s="159">
        <f>S611*H611</f>
        <v>0</v>
      </c>
      <c r="AR611" s="18" t="s">
        <v>340</v>
      </c>
      <c r="AT611" s="18" t="s">
        <v>120</v>
      </c>
      <c r="AU611" s="18" t="s">
        <v>83</v>
      </c>
      <c r="AY611" s="18" t="s">
        <v>117</v>
      </c>
      <c r="BE611" s="160">
        <f>IF(N611="základní",J611,0)</f>
        <v>0</v>
      </c>
      <c r="BF611" s="160">
        <f>IF(N611="snížená",J611,0)</f>
        <v>0</v>
      </c>
      <c r="BG611" s="160">
        <f>IF(N611="zákl. přenesená",J611,0)</f>
        <v>0</v>
      </c>
      <c r="BH611" s="160">
        <f>IF(N611="sníž. přenesená",J611,0)</f>
        <v>0</v>
      </c>
      <c r="BI611" s="160">
        <f>IF(N611="nulová",J611,0)</f>
        <v>0</v>
      </c>
      <c r="BJ611" s="18" t="s">
        <v>81</v>
      </c>
      <c r="BK611" s="160">
        <f>ROUND(I611*H611,2)</f>
        <v>0</v>
      </c>
      <c r="BL611" s="18" t="s">
        <v>340</v>
      </c>
      <c r="BM611" s="18" t="s">
        <v>713</v>
      </c>
    </row>
    <row r="612" spans="2:65" s="1" customFormat="1" ht="19.5">
      <c r="B612" s="32"/>
      <c r="D612" s="169" t="s">
        <v>280</v>
      </c>
      <c r="F612" s="210" t="s">
        <v>683</v>
      </c>
      <c r="I612" s="93"/>
      <c r="L612" s="32"/>
      <c r="M612" s="211"/>
      <c r="N612" s="51"/>
      <c r="O612" s="51"/>
      <c r="P612" s="51"/>
      <c r="Q612" s="51"/>
      <c r="R612" s="51"/>
      <c r="S612" s="51"/>
      <c r="T612" s="52"/>
      <c r="AT612" s="18" t="s">
        <v>280</v>
      </c>
      <c r="AU612" s="18" t="s">
        <v>83</v>
      </c>
    </row>
    <row r="613" spans="2:65" s="1" customFormat="1" ht="16.350000000000001" customHeight="1">
      <c r="B613" s="148"/>
      <c r="C613" s="149" t="s">
        <v>714</v>
      </c>
      <c r="D613" s="149" t="s">
        <v>120</v>
      </c>
      <c r="E613" s="150" t="s">
        <v>715</v>
      </c>
      <c r="F613" s="151" t="s">
        <v>716</v>
      </c>
      <c r="G613" s="152" t="s">
        <v>195</v>
      </c>
      <c r="H613" s="153">
        <v>22</v>
      </c>
      <c r="I613" s="154"/>
      <c r="J613" s="155">
        <f>ROUND(I613*H613,2)</f>
        <v>0</v>
      </c>
      <c r="K613" s="151" t="s">
        <v>3</v>
      </c>
      <c r="L613" s="32"/>
      <c r="M613" s="156" t="s">
        <v>3</v>
      </c>
      <c r="N613" s="157" t="s">
        <v>45</v>
      </c>
      <c r="O613" s="51"/>
      <c r="P613" s="158">
        <f>O613*H613</f>
        <v>0</v>
      </c>
      <c r="Q613" s="158">
        <v>0</v>
      </c>
      <c r="R613" s="158">
        <f>Q613*H613</f>
        <v>0</v>
      </c>
      <c r="S613" s="158">
        <v>0</v>
      </c>
      <c r="T613" s="159">
        <f>S613*H613</f>
        <v>0</v>
      </c>
      <c r="AR613" s="18" t="s">
        <v>340</v>
      </c>
      <c r="AT613" s="18" t="s">
        <v>120</v>
      </c>
      <c r="AU613" s="18" t="s">
        <v>83</v>
      </c>
      <c r="AY613" s="18" t="s">
        <v>117</v>
      </c>
      <c r="BE613" s="160">
        <f>IF(N613="základní",J613,0)</f>
        <v>0</v>
      </c>
      <c r="BF613" s="160">
        <f>IF(N613="snížená",J613,0)</f>
        <v>0</v>
      </c>
      <c r="BG613" s="160">
        <f>IF(N613="zákl. přenesená",J613,0)</f>
        <v>0</v>
      </c>
      <c r="BH613" s="160">
        <f>IF(N613="sníž. přenesená",J613,0)</f>
        <v>0</v>
      </c>
      <c r="BI613" s="160">
        <f>IF(N613="nulová",J613,0)</f>
        <v>0</v>
      </c>
      <c r="BJ613" s="18" t="s">
        <v>81</v>
      </c>
      <c r="BK613" s="160">
        <f>ROUND(I613*H613,2)</f>
        <v>0</v>
      </c>
      <c r="BL613" s="18" t="s">
        <v>340</v>
      </c>
      <c r="BM613" s="18" t="s">
        <v>717</v>
      </c>
    </row>
    <row r="614" spans="2:65" s="1" customFormat="1" ht="19.5">
      <c r="B614" s="32"/>
      <c r="D614" s="169" t="s">
        <v>280</v>
      </c>
      <c r="F614" s="210" t="s">
        <v>683</v>
      </c>
      <c r="I614" s="93"/>
      <c r="L614" s="32"/>
      <c r="M614" s="211"/>
      <c r="N614" s="51"/>
      <c r="O614" s="51"/>
      <c r="P614" s="51"/>
      <c r="Q614" s="51"/>
      <c r="R614" s="51"/>
      <c r="S614" s="51"/>
      <c r="T614" s="52"/>
      <c r="AT614" s="18" t="s">
        <v>280</v>
      </c>
      <c r="AU614" s="18" t="s">
        <v>83</v>
      </c>
    </row>
    <row r="615" spans="2:65" s="1" customFormat="1" ht="16.350000000000001" customHeight="1">
      <c r="B615" s="148"/>
      <c r="C615" s="149" t="s">
        <v>718</v>
      </c>
      <c r="D615" s="149" t="s">
        <v>120</v>
      </c>
      <c r="E615" s="150" t="s">
        <v>719</v>
      </c>
      <c r="F615" s="151" t="s">
        <v>720</v>
      </c>
      <c r="G615" s="152" t="s">
        <v>195</v>
      </c>
      <c r="H615" s="153">
        <v>4</v>
      </c>
      <c r="I615" s="154"/>
      <c r="J615" s="155">
        <f>ROUND(I615*H615,2)</f>
        <v>0</v>
      </c>
      <c r="K615" s="151" t="s">
        <v>3</v>
      </c>
      <c r="L615" s="32"/>
      <c r="M615" s="156" t="s">
        <v>3</v>
      </c>
      <c r="N615" s="157" t="s">
        <v>45</v>
      </c>
      <c r="O615" s="51"/>
      <c r="P615" s="158">
        <f>O615*H615</f>
        <v>0</v>
      </c>
      <c r="Q615" s="158">
        <v>0</v>
      </c>
      <c r="R615" s="158">
        <f>Q615*H615</f>
        <v>0</v>
      </c>
      <c r="S615" s="158">
        <v>0</v>
      </c>
      <c r="T615" s="159">
        <f>S615*H615</f>
        <v>0</v>
      </c>
      <c r="AR615" s="18" t="s">
        <v>340</v>
      </c>
      <c r="AT615" s="18" t="s">
        <v>120</v>
      </c>
      <c r="AU615" s="18" t="s">
        <v>83</v>
      </c>
      <c r="AY615" s="18" t="s">
        <v>117</v>
      </c>
      <c r="BE615" s="160">
        <f>IF(N615="základní",J615,0)</f>
        <v>0</v>
      </c>
      <c r="BF615" s="160">
        <f>IF(N615="snížená",J615,0)</f>
        <v>0</v>
      </c>
      <c r="BG615" s="160">
        <f>IF(N615="zákl. přenesená",J615,0)</f>
        <v>0</v>
      </c>
      <c r="BH615" s="160">
        <f>IF(N615="sníž. přenesená",J615,0)</f>
        <v>0</v>
      </c>
      <c r="BI615" s="160">
        <f>IF(N615="nulová",J615,0)</f>
        <v>0</v>
      </c>
      <c r="BJ615" s="18" t="s">
        <v>81</v>
      </c>
      <c r="BK615" s="160">
        <f>ROUND(I615*H615,2)</f>
        <v>0</v>
      </c>
      <c r="BL615" s="18" t="s">
        <v>340</v>
      </c>
      <c r="BM615" s="18" t="s">
        <v>721</v>
      </c>
    </row>
    <row r="616" spans="2:65" s="1" customFormat="1" ht="19.5">
      <c r="B616" s="32"/>
      <c r="D616" s="169" t="s">
        <v>280</v>
      </c>
      <c r="F616" s="210" t="s">
        <v>683</v>
      </c>
      <c r="I616" s="93"/>
      <c r="L616" s="32"/>
      <c r="M616" s="211"/>
      <c r="N616" s="51"/>
      <c r="O616" s="51"/>
      <c r="P616" s="51"/>
      <c r="Q616" s="51"/>
      <c r="R616" s="51"/>
      <c r="S616" s="51"/>
      <c r="T616" s="52"/>
      <c r="AT616" s="18" t="s">
        <v>280</v>
      </c>
      <c r="AU616" s="18" t="s">
        <v>83</v>
      </c>
    </row>
    <row r="617" spans="2:65" s="1" customFormat="1" ht="16.350000000000001" customHeight="1">
      <c r="B617" s="148"/>
      <c r="C617" s="149" t="s">
        <v>722</v>
      </c>
      <c r="D617" s="149" t="s">
        <v>120</v>
      </c>
      <c r="E617" s="150" t="s">
        <v>723</v>
      </c>
      <c r="F617" s="151" t="s">
        <v>724</v>
      </c>
      <c r="G617" s="152" t="s">
        <v>195</v>
      </c>
      <c r="H617" s="153">
        <v>1</v>
      </c>
      <c r="I617" s="154"/>
      <c r="J617" s="155">
        <f>ROUND(I617*H617,2)</f>
        <v>0</v>
      </c>
      <c r="K617" s="151" t="s">
        <v>3</v>
      </c>
      <c r="L617" s="32"/>
      <c r="M617" s="156" t="s">
        <v>3</v>
      </c>
      <c r="N617" s="157" t="s">
        <v>45</v>
      </c>
      <c r="O617" s="51"/>
      <c r="P617" s="158">
        <f>O617*H617</f>
        <v>0</v>
      </c>
      <c r="Q617" s="158">
        <v>0</v>
      </c>
      <c r="R617" s="158">
        <f>Q617*H617</f>
        <v>0</v>
      </c>
      <c r="S617" s="158">
        <v>0</v>
      </c>
      <c r="T617" s="159">
        <f>S617*H617</f>
        <v>0</v>
      </c>
      <c r="AR617" s="18" t="s">
        <v>340</v>
      </c>
      <c r="AT617" s="18" t="s">
        <v>120</v>
      </c>
      <c r="AU617" s="18" t="s">
        <v>83</v>
      </c>
      <c r="AY617" s="18" t="s">
        <v>117</v>
      </c>
      <c r="BE617" s="160">
        <f>IF(N617="základní",J617,0)</f>
        <v>0</v>
      </c>
      <c r="BF617" s="160">
        <f>IF(N617="snížená",J617,0)</f>
        <v>0</v>
      </c>
      <c r="BG617" s="160">
        <f>IF(N617="zákl. přenesená",J617,0)</f>
        <v>0</v>
      </c>
      <c r="BH617" s="160">
        <f>IF(N617="sníž. přenesená",J617,0)</f>
        <v>0</v>
      </c>
      <c r="BI617" s="160">
        <f>IF(N617="nulová",J617,0)</f>
        <v>0</v>
      </c>
      <c r="BJ617" s="18" t="s">
        <v>81</v>
      </c>
      <c r="BK617" s="160">
        <f>ROUND(I617*H617,2)</f>
        <v>0</v>
      </c>
      <c r="BL617" s="18" t="s">
        <v>340</v>
      </c>
      <c r="BM617" s="18" t="s">
        <v>725</v>
      </c>
    </row>
    <row r="618" spans="2:65" s="1" customFormat="1" ht="19.5">
      <c r="B618" s="32"/>
      <c r="D618" s="169" t="s">
        <v>280</v>
      </c>
      <c r="F618" s="210" t="s">
        <v>683</v>
      </c>
      <c r="I618" s="93"/>
      <c r="L618" s="32"/>
      <c r="M618" s="211"/>
      <c r="N618" s="51"/>
      <c r="O618" s="51"/>
      <c r="P618" s="51"/>
      <c r="Q618" s="51"/>
      <c r="R618" s="51"/>
      <c r="S618" s="51"/>
      <c r="T618" s="52"/>
      <c r="AT618" s="18" t="s">
        <v>280</v>
      </c>
      <c r="AU618" s="18" t="s">
        <v>83</v>
      </c>
    </row>
    <row r="619" spans="2:65" s="1" customFormat="1" ht="21.75" customHeight="1">
      <c r="B619" s="148"/>
      <c r="C619" s="149" t="s">
        <v>726</v>
      </c>
      <c r="D619" s="149" t="s">
        <v>120</v>
      </c>
      <c r="E619" s="150" t="s">
        <v>727</v>
      </c>
      <c r="F619" s="151" t="s">
        <v>728</v>
      </c>
      <c r="G619" s="152" t="s">
        <v>130</v>
      </c>
      <c r="H619" s="161"/>
      <c r="I619" s="154"/>
      <c r="J619" s="155">
        <f>ROUND(I619*H619,2)</f>
        <v>0</v>
      </c>
      <c r="K619" s="151" t="s">
        <v>131</v>
      </c>
      <c r="L619" s="32"/>
      <c r="M619" s="156" t="s">
        <v>3</v>
      </c>
      <c r="N619" s="157" t="s">
        <v>45</v>
      </c>
      <c r="O619" s="51"/>
      <c r="P619" s="158">
        <f>O619*H619</f>
        <v>0</v>
      </c>
      <c r="Q619" s="158">
        <v>0</v>
      </c>
      <c r="R619" s="158">
        <f>Q619*H619</f>
        <v>0</v>
      </c>
      <c r="S619" s="158">
        <v>0</v>
      </c>
      <c r="T619" s="159">
        <f>S619*H619</f>
        <v>0</v>
      </c>
      <c r="AR619" s="18" t="s">
        <v>340</v>
      </c>
      <c r="AT619" s="18" t="s">
        <v>120</v>
      </c>
      <c r="AU619" s="18" t="s">
        <v>83</v>
      </c>
      <c r="AY619" s="18" t="s">
        <v>117</v>
      </c>
      <c r="BE619" s="160">
        <f>IF(N619="základní",J619,0)</f>
        <v>0</v>
      </c>
      <c r="BF619" s="160">
        <f>IF(N619="snížená",J619,0)</f>
        <v>0</v>
      </c>
      <c r="BG619" s="160">
        <f>IF(N619="zákl. přenesená",J619,0)</f>
        <v>0</v>
      </c>
      <c r="BH619" s="160">
        <f>IF(N619="sníž. přenesená",J619,0)</f>
        <v>0</v>
      </c>
      <c r="BI619" s="160">
        <f>IF(N619="nulová",J619,0)</f>
        <v>0</v>
      </c>
      <c r="BJ619" s="18" t="s">
        <v>81</v>
      </c>
      <c r="BK619" s="160">
        <f>ROUND(I619*H619,2)</f>
        <v>0</v>
      </c>
      <c r="BL619" s="18" t="s">
        <v>340</v>
      </c>
      <c r="BM619" s="18" t="s">
        <v>729</v>
      </c>
    </row>
    <row r="620" spans="2:65" s="11" customFormat="1" ht="25.9" customHeight="1">
      <c r="B620" s="135"/>
      <c r="D620" s="136" t="s">
        <v>73</v>
      </c>
      <c r="E620" s="137" t="s">
        <v>276</v>
      </c>
      <c r="F620" s="137" t="s">
        <v>730</v>
      </c>
      <c r="I620" s="138"/>
      <c r="J620" s="139">
        <f>BK620</f>
        <v>0</v>
      </c>
      <c r="L620" s="135"/>
      <c r="M620" s="140"/>
      <c r="N620" s="141"/>
      <c r="O620" s="141"/>
      <c r="P620" s="142">
        <f>P621</f>
        <v>0</v>
      </c>
      <c r="Q620" s="141"/>
      <c r="R620" s="142">
        <f>R621</f>
        <v>0</v>
      </c>
      <c r="S620" s="141"/>
      <c r="T620" s="143">
        <f>T621</f>
        <v>0</v>
      </c>
      <c r="AR620" s="136" t="s">
        <v>135</v>
      </c>
      <c r="AT620" s="144" t="s">
        <v>73</v>
      </c>
      <c r="AU620" s="144" t="s">
        <v>74</v>
      </c>
      <c r="AY620" s="136" t="s">
        <v>117</v>
      </c>
      <c r="BK620" s="145">
        <f>BK621</f>
        <v>0</v>
      </c>
    </row>
    <row r="621" spans="2:65" s="11" customFormat="1" ht="22.9" customHeight="1">
      <c r="B621" s="135"/>
      <c r="D621" s="136" t="s">
        <v>73</v>
      </c>
      <c r="E621" s="146" t="s">
        <v>731</v>
      </c>
      <c r="F621" s="146" t="s">
        <v>732</v>
      </c>
      <c r="I621" s="138"/>
      <c r="J621" s="147">
        <f>BK621</f>
        <v>0</v>
      </c>
      <c r="L621" s="135"/>
      <c r="M621" s="140"/>
      <c r="N621" s="141"/>
      <c r="O621" s="141"/>
      <c r="P621" s="142">
        <f>P622</f>
        <v>0</v>
      </c>
      <c r="Q621" s="141"/>
      <c r="R621" s="142">
        <f>R622</f>
        <v>0</v>
      </c>
      <c r="S621" s="141"/>
      <c r="T621" s="143">
        <f>T622</f>
        <v>0</v>
      </c>
      <c r="AR621" s="136" t="s">
        <v>135</v>
      </c>
      <c r="AT621" s="144" t="s">
        <v>73</v>
      </c>
      <c r="AU621" s="144" t="s">
        <v>81</v>
      </c>
      <c r="AY621" s="136" t="s">
        <v>117</v>
      </c>
      <c r="BK621" s="145">
        <f>BK622</f>
        <v>0</v>
      </c>
    </row>
    <row r="622" spans="2:65" s="1" customFormat="1" ht="16.350000000000001" customHeight="1">
      <c r="B622" s="148"/>
      <c r="C622" s="149" t="s">
        <v>733</v>
      </c>
      <c r="D622" s="149" t="s">
        <v>120</v>
      </c>
      <c r="E622" s="150" t="s">
        <v>734</v>
      </c>
      <c r="F622" s="151" t="s">
        <v>735</v>
      </c>
      <c r="G622" s="152" t="s">
        <v>195</v>
      </c>
      <c r="H622" s="153">
        <v>6</v>
      </c>
      <c r="I622" s="154"/>
      <c r="J622" s="155">
        <f>ROUND(I622*H622,2)</f>
        <v>0</v>
      </c>
      <c r="K622" s="151" t="s">
        <v>3</v>
      </c>
      <c r="L622" s="32"/>
      <c r="M622" s="162" t="s">
        <v>3</v>
      </c>
      <c r="N622" s="163" t="s">
        <v>45</v>
      </c>
      <c r="O622" s="164"/>
      <c r="P622" s="165">
        <f>O622*H622</f>
        <v>0</v>
      </c>
      <c r="Q622" s="165">
        <v>0</v>
      </c>
      <c r="R622" s="165">
        <f>Q622*H622</f>
        <v>0</v>
      </c>
      <c r="S622" s="165">
        <v>0</v>
      </c>
      <c r="T622" s="166">
        <f>S622*H622</f>
        <v>0</v>
      </c>
      <c r="AR622" s="18" t="s">
        <v>340</v>
      </c>
      <c r="AT622" s="18" t="s">
        <v>120</v>
      </c>
      <c r="AU622" s="18" t="s">
        <v>83</v>
      </c>
      <c r="AY622" s="18" t="s">
        <v>117</v>
      </c>
      <c r="BE622" s="160">
        <f>IF(N622="základní",J622,0)</f>
        <v>0</v>
      </c>
      <c r="BF622" s="160">
        <f>IF(N622="snížená",J622,0)</f>
        <v>0</v>
      </c>
      <c r="BG622" s="160">
        <f>IF(N622="zákl. přenesená",J622,0)</f>
        <v>0</v>
      </c>
      <c r="BH622" s="160">
        <f>IF(N622="sníž. přenesená",J622,0)</f>
        <v>0</v>
      </c>
      <c r="BI622" s="160">
        <f>IF(N622="nulová",J622,0)</f>
        <v>0</v>
      </c>
      <c r="BJ622" s="18" t="s">
        <v>81</v>
      </c>
      <c r="BK622" s="160">
        <f>ROUND(I622*H622,2)</f>
        <v>0</v>
      </c>
      <c r="BL622" s="18" t="s">
        <v>340</v>
      </c>
      <c r="BM622" s="18" t="s">
        <v>736</v>
      </c>
    </row>
    <row r="623" spans="2:65" s="1" customFormat="1" ht="6.95" customHeight="1">
      <c r="B623" s="41"/>
      <c r="C623" s="42"/>
      <c r="D623" s="42"/>
      <c r="E623" s="42"/>
      <c r="F623" s="42"/>
      <c r="G623" s="42"/>
      <c r="H623" s="42"/>
      <c r="I623" s="109"/>
      <c r="J623" s="42"/>
      <c r="K623" s="42"/>
      <c r="L623" s="32"/>
    </row>
  </sheetData>
  <autoFilter ref="C99:K622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21"/>
  <sheetViews>
    <sheetView showGridLines="0" topLeftCell="A19" workbookViewId="0">
      <selection activeCell="E87" sqref="E87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86.5" customWidth="1"/>
    <col min="7" max="7" width="7.5" customWidth="1"/>
    <col min="8" max="8" width="9.5" customWidth="1"/>
    <col min="9" max="9" width="12.1640625" style="91" customWidth="1"/>
    <col min="10" max="10" width="20.1640625" customWidth="1"/>
    <col min="11" max="11" width="13.33203125" hidden="1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56" ht="36.950000000000003" customHeight="1">
      <c r="L2" s="300" t="s">
        <v>6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90</v>
      </c>
      <c r="AZ2" s="167" t="s">
        <v>737</v>
      </c>
      <c r="BA2" s="167" t="s">
        <v>738</v>
      </c>
      <c r="BB2" s="167" t="s">
        <v>3</v>
      </c>
      <c r="BC2" s="167" t="s">
        <v>739</v>
      </c>
      <c r="BD2" s="167" t="s">
        <v>83</v>
      </c>
    </row>
    <row r="3" spans="2:56" ht="6.95" customHeight="1">
      <c r="B3" s="19"/>
      <c r="C3" s="20"/>
      <c r="D3" s="20"/>
      <c r="E3" s="20"/>
      <c r="F3" s="20"/>
      <c r="G3" s="20"/>
      <c r="H3" s="20"/>
      <c r="I3" s="92"/>
      <c r="J3" s="20"/>
      <c r="K3" s="20"/>
      <c r="L3" s="21"/>
      <c r="AT3" s="18" t="s">
        <v>83</v>
      </c>
      <c r="AZ3" s="167" t="s">
        <v>740</v>
      </c>
      <c r="BA3" s="167" t="s">
        <v>741</v>
      </c>
      <c r="BB3" s="167" t="s">
        <v>3</v>
      </c>
      <c r="BC3" s="167" t="s">
        <v>742</v>
      </c>
      <c r="BD3" s="167" t="s">
        <v>83</v>
      </c>
    </row>
    <row r="4" spans="2:56" ht="24.95" customHeight="1">
      <c r="B4" s="21"/>
      <c r="D4" s="22" t="s">
        <v>91</v>
      </c>
      <c r="L4" s="21"/>
      <c r="M4" s="23" t="s">
        <v>11</v>
      </c>
      <c r="AT4" s="18" t="s">
        <v>4</v>
      </c>
      <c r="AZ4" s="167" t="s">
        <v>743</v>
      </c>
      <c r="BA4" s="167" t="s">
        <v>744</v>
      </c>
      <c r="BB4" s="167" t="s">
        <v>3</v>
      </c>
      <c r="BC4" s="167" t="s">
        <v>745</v>
      </c>
      <c r="BD4" s="167" t="s">
        <v>83</v>
      </c>
    </row>
    <row r="5" spans="2:56" ht="6.95" customHeight="1">
      <c r="B5" s="21"/>
      <c r="L5" s="21"/>
      <c r="AZ5" s="167" t="s">
        <v>746</v>
      </c>
      <c r="BA5" s="167" t="s">
        <v>747</v>
      </c>
      <c r="BB5" s="167" t="s">
        <v>3</v>
      </c>
      <c r="BC5" s="167" t="s">
        <v>596</v>
      </c>
      <c r="BD5" s="167" t="s">
        <v>83</v>
      </c>
    </row>
    <row r="6" spans="2:56" ht="12" customHeight="1">
      <c r="B6" s="21"/>
      <c r="D6" s="27" t="s">
        <v>17</v>
      </c>
      <c r="L6" s="21"/>
      <c r="AZ6" s="167" t="s">
        <v>748</v>
      </c>
      <c r="BA6" s="167" t="s">
        <v>749</v>
      </c>
      <c r="BB6" s="167" t="s">
        <v>3</v>
      </c>
      <c r="BC6" s="167" t="s">
        <v>750</v>
      </c>
      <c r="BD6" s="167" t="s">
        <v>83</v>
      </c>
    </row>
    <row r="7" spans="2:56" ht="16.350000000000001" customHeight="1">
      <c r="B7" s="21"/>
      <c r="E7" s="331" t="str">
        <f>'Rekapitulace stavby'!K6</f>
        <v>ENERGETICKÉ ÚSPORY V AREÁLU DÍTĚ LOGISTIC S.R.O. - SKLADOVACÍ HALY (uznatelné náklady)</v>
      </c>
      <c r="F7" s="332"/>
      <c r="G7" s="332"/>
      <c r="H7" s="332"/>
      <c r="L7" s="21"/>
      <c r="AZ7" s="167" t="s">
        <v>751</v>
      </c>
      <c r="BA7" s="167" t="s">
        <v>752</v>
      </c>
      <c r="BB7" s="167" t="s">
        <v>3</v>
      </c>
      <c r="BC7" s="167" t="s">
        <v>753</v>
      </c>
      <c r="BD7" s="167" t="s">
        <v>83</v>
      </c>
    </row>
    <row r="8" spans="2:56" ht="12" customHeight="1">
      <c r="B8" s="21"/>
      <c r="D8" s="27" t="s">
        <v>92</v>
      </c>
      <c r="L8" s="21"/>
      <c r="AZ8" s="167" t="s">
        <v>754</v>
      </c>
      <c r="BA8" s="167" t="s">
        <v>755</v>
      </c>
      <c r="BB8" s="167" t="s">
        <v>3</v>
      </c>
      <c r="BC8" s="167" t="s">
        <v>756</v>
      </c>
      <c r="BD8" s="167" t="s">
        <v>83</v>
      </c>
    </row>
    <row r="9" spans="2:56" s="1" customFormat="1" ht="16.350000000000001" customHeight="1">
      <c r="B9" s="32"/>
      <c r="E9" s="331" t="s">
        <v>1129</v>
      </c>
      <c r="F9" s="307"/>
      <c r="G9" s="307"/>
      <c r="H9" s="307"/>
      <c r="I9" s="93"/>
      <c r="L9" s="32"/>
      <c r="AZ9" s="167" t="s">
        <v>757</v>
      </c>
      <c r="BA9" s="167" t="s">
        <v>758</v>
      </c>
      <c r="BB9" s="167" t="s">
        <v>3</v>
      </c>
      <c r="BC9" s="167" t="s">
        <v>759</v>
      </c>
      <c r="BD9" s="167" t="s">
        <v>83</v>
      </c>
    </row>
    <row r="10" spans="2:56" s="1" customFormat="1" ht="12" customHeight="1">
      <c r="B10" s="32"/>
      <c r="D10" s="27" t="s">
        <v>159</v>
      </c>
      <c r="I10" s="93"/>
      <c r="L10" s="32"/>
      <c r="AZ10" s="167" t="s">
        <v>760</v>
      </c>
      <c r="BA10" s="167" t="s">
        <v>761</v>
      </c>
      <c r="BB10" s="167" t="s">
        <v>3</v>
      </c>
      <c r="BC10" s="167" t="s">
        <v>762</v>
      </c>
      <c r="BD10" s="167" t="s">
        <v>83</v>
      </c>
    </row>
    <row r="11" spans="2:56" s="1" customFormat="1" ht="36.950000000000003" customHeight="1">
      <c r="B11" s="32"/>
      <c r="E11" s="308" t="s">
        <v>1130</v>
      </c>
      <c r="F11" s="307"/>
      <c r="G11" s="307"/>
      <c r="H11" s="307"/>
      <c r="I11" s="93"/>
      <c r="L11" s="32"/>
      <c r="AZ11" s="167" t="s">
        <v>763</v>
      </c>
      <c r="BA11" s="167" t="s">
        <v>764</v>
      </c>
      <c r="BB11" s="167" t="s">
        <v>3</v>
      </c>
      <c r="BC11" s="167" t="s">
        <v>762</v>
      </c>
      <c r="BD11" s="167" t="s">
        <v>83</v>
      </c>
    </row>
    <row r="12" spans="2:56" s="1" customFormat="1" ht="11.25">
      <c r="B12" s="32"/>
      <c r="I12" s="93"/>
      <c r="L12" s="32"/>
      <c r="AZ12" s="167" t="s">
        <v>765</v>
      </c>
      <c r="BA12" s="167" t="s">
        <v>766</v>
      </c>
      <c r="BB12" s="167" t="s">
        <v>3</v>
      </c>
      <c r="BC12" s="167" t="s">
        <v>767</v>
      </c>
      <c r="BD12" s="167" t="s">
        <v>83</v>
      </c>
    </row>
    <row r="13" spans="2:56" s="1" customFormat="1" ht="12" customHeight="1">
      <c r="B13" s="32"/>
      <c r="D13" s="27" t="s">
        <v>18</v>
      </c>
      <c r="F13" s="18" t="s">
        <v>3</v>
      </c>
      <c r="I13" s="94" t="s">
        <v>20</v>
      </c>
      <c r="J13" s="18" t="s">
        <v>3</v>
      </c>
      <c r="L13" s="32"/>
    </row>
    <row r="14" spans="2:56" s="1" customFormat="1" ht="12" customHeight="1">
      <c r="B14" s="32"/>
      <c r="D14" s="27" t="s">
        <v>21</v>
      </c>
      <c r="F14" s="18" t="s">
        <v>22</v>
      </c>
      <c r="I14" s="94" t="s">
        <v>23</v>
      </c>
      <c r="J14" s="48">
        <f>'Rekapitulace stavby'!AN8</f>
        <v>43642</v>
      </c>
      <c r="L14" s="32"/>
    </row>
    <row r="15" spans="2:56" s="1" customFormat="1" ht="10.9" customHeight="1">
      <c r="B15" s="32"/>
      <c r="I15" s="93"/>
      <c r="L15" s="32"/>
    </row>
    <row r="16" spans="2:56" s="1" customFormat="1" ht="12" customHeight="1">
      <c r="B16" s="32"/>
      <c r="D16" s="27" t="s">
        <v>24</v>
      </c>
      <c r="I16" s="94" t="s">
        <v>25</v>
      </c>
      <c r="J16" s="18" t="s">
        <v>3</v>
      </c>
      <c r="L16" s="32"/>
    </row>
    <row r="17" spans="2:12" s="1" customFormat="1" ht="18" customHeight="1">
      <c r="B17" s="32"/>
      <c r="E17" s="18" t="s">
        <v>26</v>
      </c>
      <c r="I17" s="94" t="s">
        <v>27</v>
      </c>
      <c r="J17" s="18" t="s">
        <v>3</v>
      </c>
      <c r="L17" s="32"/>
    </row>
    <row r="18" spans="2:12" s="1" customFormat="1" ht="6.95" customHeight="1">
      <c r="B18" s="32"/>
      <c r="I18" s="93"/>
      <c r="L18" s="32"/>
    </row>
    <row r="19" spans="2:12" s="1" customFormat="1" ht="12" customHeight="1">
      <c r="B19" s="32"/>
      <c r="D19" s="27" t="s">
        <v>28</v>
      </c>
      <c r="I19" s="94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3" t="str">
        <f>'Rekapitulace stavby'!E14</f>
        <v>Vyplň údaj</v>
      </c>
      <c r="F20" s="311"/>
      <c r="G20" s="311"/>
      <c r="H20" s="311"/>
      <c r="I20" s="94" t="s">
        <v>27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I21" s="93"/>
      <c r="L21" s="32"/>
    </row>
    <row r="22" spans="2:12" s="1" customFormat="1" ht="12" customHeight="1">
      <c r="B22" s="32"/>
      <c r="D22" s="27" t="s">
        <v>30</v>
      </c>
      <c r="I22" s="94" t="s">
        <v>25</v>
      </c>
      <c r="J22" s="18" t="s">
        <v>31</v>
      </c>
      <c r="L22" s="32"/>
    </row>
    <row r="23" spans="2:12" s="1" customFormat="1" ht="18" customHeight="1">
      <c r="B23" s="32"/>
      <c r="E23" s="18" t="s">
        <v>32</v>
      </c>
      <c r="I23" s="94" t="s">
        <v>27</v>
      </c>
      <c r="J23" s="18" t="s">
        <v>33</v>
      </c>
      <c r="L23" s="32"/>
    </row>
    <row r="24" spans="2:12" s="1" customFormat="1" ht="6.95" customHeight="1">
      <c r="B24" s="32"/>
      <c r="I24" s="93"/>
      <c r="L24" s="32"/>
    </row>
    <row r="25" spans="2:12" s="1" customFormat="1" ht="12" customHeight="1">
      <c r="B25" s="32"/>
      <c r="D25" s="27" t="s">
        <v>35</v>
      </c>
      <c r="I25" s="94" t="s">
        <v>25</v>
      </c>
      <c r="J25" s="18" t="s">
        <v>36</v>
      </c>
      <c r="L25" s="32"/>
    </row>
    <row r="26" spans="2:12" s="1" customFormat="1" ht="18" customHeight="1">
      <c r="B26" s="32"/>
      <c r="E26" s="18" t="s">
        <v>37</v>
      </c>
      <c r="I26" s="94" t="s">
        <v>27</v>
      </c>
      <c r="J26" s="18" t="s">
        <v>3</v>
      </c>
      <c r="L26" s="32"/>
    </row>
    <row r="27" spans="2:12" s="1" customFormat="1" ht="6.95" customHeight="1">
      <c r="B27" s="32"/>
      <c r="I27" s="93"/>
      <c r="L27" s="32"/>
    </row>
    <row r="28" spans="2:12" s="1" customFormat="1" ht="12" customHeight="1">
      <c r="B28" s="32"/>
      <c r="D28" s="27" t="s">
        <v>38</v>
      </c>
      <c r="I28" s="93"/>
      <c r="L28" s="32"/>
    </row>
    <row r="29" spans="2:12" s="7" customFormat="1" ht="16.350000000000001" customHeight="1">
      <c r="B29" s="95"/>
      <c r="E29" s="315" t="s">
        <v>3</v>
      </c>
      <c r="F29" s="315"/>
      <c r="G29" s="315"/>
      <c r="H29" s="315"/>
      <c r="I29" s="96"/>
      <c r="L29" s="95"/>
    </row>
    <row r="30" spans="2:12" s="1" customFormat="1" ht="6.95" customHeight="1">
      <c r="B30" s="32"/>
      <c r="I30" s="93"/>
      <c r="L30" s="32"/>
    </row>
    <row r="31" spans="2:12" s="1" customFormat="1" ht="6.95" customHeight="1">
      <c r="B31" s="32"/>
      <c r="D31" s="49"/>
      <c r="E31" s="49"/>
      <c r="F31" s="49"/>
      <c r="G31" s="49"/>
      <c r="H31" s="49"/>
      <c r="I31" s="97"/>
      <c r="J31" s="49"/>
      <c r="K31" s="49"/>
      <c r="L31" s="32"/>
    </row>
    <row r="32" spans="2:12" s="1" customFormat="1" ht="25.35" customHeight="1">
      <c r="B32" s="32"/>
      <c r="D32" s="98" t="s">
        <v>40</v>
      </c>
      <c r="I32" s="93"/>
      <c r="J32" s="62">
        <f>ROUND(J96, 2)</f>
        <v>0</v>
      </c>
      <c r="L32" s="32"/>
    </row>
    <row r="33" spans="2:12" s="1" customFormat="1" ht="6.95" customHeight="1">
      <c r="B33" s="32"/>
      <c r="D33" s="49"/>
      <c r="E33" s="49"/>
      <c r="F33" s="49"/>
      <c r="G33" s="49"/>
      <c r="H33" s="49"/>
      <c r="I33" s="97"/>
      <c r="J33" s="49"/>
      <c r="K33" s="49"/>
      <c r="L33" s="32"/>
    </row>
    <row r="34" spans="2:12" s="1" customFormat="1" ht="14.45" customHeight="1">
      <c r="B34" s="32"/>
      <c r="F34" s="35" t="s">
        <v>42</v>
      </c>
      <c r="I34" s="99" t="s">
        <v>41</v>
      </c>
      <c r="J34" s="35" t="s">
        <v>43</v>
      </c>
      <c r="L34" s="32"/>
    </row>
    <row r="35" spans="2:12" s="1" customFormat="1" ht="14.45" customHeight="1">
      <c r="B35" s="32"/>
      <c r="D35" s="27" t="s">
        <v>44</v>
      </c>
      <c r="E35" s="27" t="s">
        <v>45</v>
      </c>
      <c r="F35" s="100">
        <f>ROUND((SUM(BE96:BE220)),  2)</f>
        <v>0</v>
      </c>
      <c r="I35" s="101">
        <v>0.21</v>
      </c>
      <c r="J35" s="100">
        <f>ROUND(((SUM(BE96:BE220))*I35),  2)</f>
        <v>0</v>
      </c>
      <c r="L35" s="32"/>
    </row>
    <row r="36" spans="2:12" s="1" customFormat="1" ht="14.45" customHeight="1">
      <c r="B36" s="32"/>
      <c r="E36" s="27" t="s">
        <v>46</v>
      </c>
      <c r="F36" s="100">
        <f>ROUND((SUM(BF96:BF220)),  2)</f>
        <v>0</v>
      </c>
      <c r="I36" s="101">
        <v>0.15</v>
      </c>
      <c r="J36" s="100">
        <f>ROUND(((SUM(BF96:BF220))*I36),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100">
        <f>ROUND((SUM(BG96:BG220)),  2)</f>
        <v>0</v>
      </c>
      <c r="I37" s="101">
        <v>0.21</v>
      </c>
      <c r="J37" s="100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100">
        <f>ROUND((SUM(BH96:BH220)),  2)</f>
        <v>0</v>
      </c>
      <c r="I38" s="101">
        <v>0.15</v>
      </c>
      <c r="J38" s="100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100">
        <f>ROUND((SUM(BI96:BI220)),  2)</f>
        <v>0</v>
      </c>
      <c r="I39" s="101">
        <v>0</v>
      </c>
      <c r="J39" s="100">
        <f>0</f>
        <v>0</v>
      </c>
      <c r="L39" s="32"/>
    </row>
    <row r="40" spans="2:12" s="1" customFormat="1" ht="6.95" customHeight="1">
      <c r="B40" s="32"/>
      <c r="I40" s="93"/>
      <c r="L40" s="32"/>
    </row>
    <row r="41" spans="2:12" s="1" customFormat="1" ht="25.35" customHeight="1">
      <c r="B41" s="32"/>
      <c r="C41" s="102"/>
      <c r="D41" s="103" t="s">
        <v>50</v>
      </c>
      <c r="E41" s="53"/>
      <c r="F41" s="53"/>
      <c r="G41" s="104" t="s">
        <v>51</v>
      </c>
      <c r="H41" s="105" t="s">
        <v>52</v>
      </c>
      <c r="I41" s="106"/>
      <c r="J41" s="107">
        <f>SUM(J32:J39)</f>
        <v>0</v>
      </c>
      <c r="K41" s="108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109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110"/>
      <c r="J46" s="44"/>
      <c r="K46" s="44"/>
      <c r="L46" s="32"/>
    </row>
    <row r="47" spans="2:12" s="1" customFormat="1" ht="24.95" customHeight="1">
      <c r="B47" s="32"/>
      <c r="C47" s="22" t="s">
        <v>93</v>
      </c>
      <c r="I47" s="93"/>
      <c r="L47" s="32"/>
    </row>
    <row r="48" spans="2:12" s="1" customFormat="1" ht="6.95" customHeight="1">
      <c r="B48" s="32"/>
      <c r="I48" s="93"/>
      <c r="L48" s="32"/>
    </row>
    <row r="49" spans="2:47" s="1" customFormat="1" ht="12" customHeight="1">
      <c r="B49" s="32"/>
      <c r="C49" s="27" t="s">
        <v>17</v>
      </c>
      <c r="I49" s="93"/>
      <c r="L49" s="32"/>
    </row>
    <row r="50" spans="2:47" s="1" customFormat="1" ht="16.350000000000001" customHeight="1">
      <c r="B50" s="32"/>
      <c r="E50" s="331" t="str">
        <f>E7</f>
        <v>ENERGETICKÉ ÚSPORY V AREÁLU DÍTĚ LOGISTIC S.R.O. - SKLADOVACÍ HALY (uznatelné náklady)</v>
      </c>
      <c r="F50" s="332"/>
      <c r="G50" s="332"/>
      <c r="H50" s="332"/>
      <c r="I50" s="93"/>
      <c r="L50" s="32"/>
    </row>
    <row r="51" spans="2:47" ht="12" customHeight="1">
      <c r="B51" s="21"/>
      <c r="C51" s="27" t="s">
        <v>92</v>
      </c>
      <c r="L51" s="21"/>
    </row>
    <row r="52" spans="2:47" s="1" customFormat="1" ht="16.350000000000001" customHeight="1">
      <c r="B52" s="32"/>
      <c r="E52" s="331" t="str">
        <f>E9</f>
        <v>SO-02 Stavební část  - uznatelné položky</v>
      </c>
      <c r="F52" s="307"/>
      <c r="G52" s="307"/>
      <c r="H52" s="307"/>
      <c r="I52" s="93"/>
      <c r="L52" s="32"/>
    </row>
    <row r="53" spans="2:47" s="1" customFormat="1" ht="12" customHeight="1">
      <c r="B53" s="32"/>
      <c r="C53" s="27" t="s">
        <v>159</v>
      </c>
      <c r="I53" s="93"/>
      <c r="L53" s="32"/>
    </row>
    <row r="54" spans="2:47" s="1" customFormat="1" ht="16.350000000000001" customHeight="1">
      <c r="B54" s="32"/>
      <c r="E54" s="308" t="str">
        <f>E11</f>
        <v>SO-02.02. Střecha - uznatelné položky</v>
      </c>
      <c r="F54" s="307"/>
      <c r="G54" s="307"/>
      <c r="H54" s="307"/>
      <c r="I54" s="93"/>
      <c r="L54" s="32"/>
    </row>
    <row r="55" spans="2:47" s="1" customFormat="1" ht="6.95" customHeight="1">
      <c r="B55" s="32"/>
      <c r="I55" s="93"/>
      <c r="L55" s="32"/>
    </row>
    <row r="56" spans="2:47" s="1" customFormat="1" ht="12" customHeight="1">
      <c r="B56" s="32"/>
      <c r="C56" s="27" t="s">
        <v>21</v>
      </c>
      <c r="F56" s="18" t="str">
        <f>F14</f>
        <v>Hradec Králové -Slezské předměstí</v>
      </c>
      <c r="I56" s="94" t="s">
        <v>23</v>
      </c>
      <c r="J56" s="48">
        <f>IF(J14="","",J14)</f>
        <v>43642</v>
      </c>
      <c r="L56" s="32"/>
    </row>
    <row r="57" spans="2:47" s="1" customFormat="1" ht="6.95" customHeight="1">
      <c r="B57" s="32"/>
      <c r="I57" s="93"/>
      <c r="L57" s="32"/>
    </row>
    <row r="58" spans="2:47" s="1" customFormat="1" ht="13.35" customHeight="1">
      <c r="B58" s="32"/>
      <c r="C58" s="27" t="s">
        <v>24</v>
      </c>
      <c r="F58" s="18" t="str">
        <f>E17</f>
        <v>Dítě Logistic s.r.o.,Bražecká 97,Náchod</v>
      </c>
      <c r="I58" s="94" t="s">
        <v>30</v>
      </c>
      <c r="J58" s="30" t="str">
        <f>E23</f>
        <v>Proxion s.r.o., Náchod</v>
      </c>
      <c r="L58" s="32"/>
    </row>
    <row r="59" spans="2:47" s="1" customFormat="1" ht="13.35" customHeight="1">
      <c r="B59" s="32"/>
      <c r="C59" s="27" t="s">
        <v>28</v>
      </c>
      <c r="F59" s="18" t="str">
        <f>IF(E20="","",E20)</f>
        <v>Vyplň údaj</v>
      </c>
      <c r="I59" s="94" t="s">
        <v>35</v>
      </c>
      <c r="J59" s="30" t="str">
        <f>E26</f>
        <v>Ivan mezera</v>
      </c>
      <c r="L59" s="32"/>
    </row>
    <row r="60" spans="2:47" s="1" customFormat="1" ht="10.35" customHeight="1">
      <c r="B60" s="32"/>
      <c r="I60" s="93"/>
      <c r="L60" s="32"/>
    </row>
    <row r="61" spans="2:47" s="1" customFormat="1" ht="29.25" customHeight="1">
      <c r="B61" s="32"/>
      <c r="C61" s="111" t="s">
        <v>94</v>
      </c>
      <c r="D61" s="102"/>
      <c r="E61" s="102"/>
      <c r="F61" s="102"/>
      <c r="G61" s="102"/>
      <c r="H61" s="102"/>
      <c r="I61" s="112"/>
      <c r="J61" s="113" t="s">
        <v>95</v>
      </c>
      <c r="K61" s="102"/>
      <c r="L61" s="32"/>
    </row>
    <row r="62" spans="2:47" s="1" customFormat="1" ht="10.35" customHeight="1">
      <c r="B62" s="32"/>
      <c r="I62" s="93"/>
      <c r="L62" s="32"/>
    </row>
    <row r="63" spans="2:47" s="1" customFormat="1" ht="22.9" customHeight="1">
      <c r="B63" s="32"/>
      <c r="C63" s="114" t="s">
        <v>72</v>
      </c>
      <c r="I63" s="93"/>
      <c r="J63" s="62">
        <f>J96</f>
        <v>0</v>
      </c>
      <c r="L63" s="32"/>
      <c r="AU63" s="18" t="s">
        <v>96</v>
      </c>
    </row>
    <row r="64" spans="2:47" s="8" customFormat="1" ht="24.95" customHeight="1">
      <c r="B64" s="115"/>
      <c r="D64" s="116" t="s">
        <v>160</v>
      </c>
      <c r="E64" s="117"/>
      <c r="F64" s="117"/>
      <c r="G64" s="117"/>
      <c r="H64" s="117"/>
      <c r="I64" s="118"/>
      <c r="J64" s="119">
        <f>J97</f>
        <v>0</v>
      </c>
      <c r="L64" s="115"/>
    </row>
    <row r="65" spans="2:12" s="9" customFormat="1" ht="19.899999999999999" customHeight="1">
      <c r="B65" s="120"/>
      <c r="D65" s="121" t="s">
        <v>163</v>
      </c>
      <c r="E65" s="122"/>
      <c r="F65" s="122"/>
      <c r="G65" s="122"/>
      <c r="H65" s="122"/>
      <c r="I65" s="123"/>
      <c r="J65" s="124">
        <f>J98</f>
        <v>0</v>
      </c>
      <c r="L65" s="120"/>
    </row>
    <row r="66" spans="2:12" s="9" customFormat="1" ht="19.899999999999999" customHeight="1">
      <c r="B66" s="120"/>
      <c r="D66" s="121" t="s">
        <v>165</v>
      </c>
      <c r="E66" s="122"/>
      <c r="F66" s="122"/>
      <c r="G66" s="122"/>
      <c r="H66" s="122"/>
      <c r="I66" s="123"/>
      <c r="J66" s="124">
        <f>J107</f>
        <v>0</v>
      </c>
      <c r="L66" s="120"/>
    </row>
    <row r="67" spans="2:12" s="9" customFormat="1" ht="19.899999999999999" customHeight="1">
      <c r="B67" s="120"/>
      <c r="D67" s="121" t="s">
        <v>166</v>
      </c>
      <c r="E67" s="122"/>
      <c r="F67" s="122"/>
      <c r="G67" s="122"/>
      <c r="H67" s="122"/>
      <c r="I67" s="123"/>
      <c r="J67" s="124">
        <f>J111</f>
        <v>0</v>
      </c>
      <c r="L67" s="120"/>
    </row>
    <row r="68" spans="2:12" s="8" customFormat="1" ht="24.95" customHeight="1">
      <c r="B68" s="115"/>
      <c r="D68" s="116" t="s">
        <v>168</v>
      </c>
      <c r="E68" s="117"/>
      <c r="F68" s="117"/>
      <c r="G68" s="117"/>
      <c r="H68" s="117"/>
      <c r="I68" s="118"/>
      <c r="J68" s="119">
        <f>J117</f>
        <v>0</v>
      </c>
      <c r="L68" s="115"/>
    </row>
    <row r="69" spans="2:12" s="9" customFormat="1" ht="19.899999999999999" customHeight="1">
      <c r="B69" s="120"/>
      <c r="D69" s="121" t="s">
        <v>768</v>
      </c>
      <c r="E69" s="122"/>
      <c r="F69" s="122"/>
      <c r="G69" s="122"/>
      <c r="H69" s="122"/>
      <c r="I69" s="123"/>
      <c r="J69" s="124">
        <f>J118</f>
        <v>0</v>
      </c>
      <c r="L69" s="120"/>
    </row>
    <row r="70" spans="2:12" s="9" customFormat="1" ht="19.899999999999999" customHeight="1">
      <c r="B70" s="120"/>
      <c r="D70" s="121" t="s">
        <v>769</v>
      </c>
      <c r="E70" s="122"/>
      <c r="F70" s="122"/>
      <c r="G70" s="122"/>
      <c r="H70" s="122"/>
      <c r="I70" s="123"/>
      <c r="J70" s="124">
        <f>J182</f>
        <v>0</v>
      </c>
      <c r="L70" s="120"/>
    </row>
    <row r="71" spans="2:12" s="9" customFormat="1" ht="19.899999999999999" customHeight="1">
      <c r="B71" s="120"/>
      <c r="D71" s="121" t="s">
        <v>770</v>
      </c>
      <c r="E71" s="122"/>
      <c r="F71" s="122"/>
      <c r="G71" s="122"/>
      <c r="H71" s="122"/>
      <c r="I71" s="123"/>
      <c r="J71" s="124">
        <f>J207</f>
        <v>0</v>
      </c>
      <c r="L71" s="120"/>
    </row>
    <row r="72" spans="2:12" s="9" customFormat="1" ht="19.899999999999999" customHeight="1">
      <c r="B72" s="120"/>
      <c r="D72" s="121" t="s">
        <v>170</v>
      </c>
      <c r="E72" s="122"/>
      <c r="F72" s="122"/>
      <c r="G72" s="122"/>
      <c r="H72" s="122"/>
      <c r="I72" s="123"/>
      <c r="J72" s="124">
        <f>J212</f>
        <v>0</v>
      </c>
      <c r="L72" s="120"/>
    </row>
    <row r="73" spans="2:12" s="8" customFormat="1" ht="24.95" customHeight="1">
      <c r="B73" s="115"/>
      <c r="D73" s="116" t="s">
        <v>173</v>
      </c>
      <c r="E73" s="117"/>
      <c r="F73" s="117"/>
      <c r="G73" s="117"/>
      <c r="H73" s="117"/>
      <c r="I73" s="118"/>
      <c r="J73" s="119">
        <f>J218</f>
        <v>0</v>
      </c>
      <c r="L73" s="115"/>
    </row>
    <row r="74" spans="2:12" s="9" customFormat="1" ht="19.899999999999999" customHeight="1">
      <c r="B74" s="120"/>
      <c r="D74" s="121" t="s">
        <v>174</v>
      </c>
      <c r="E74" s="122"/>
      <c r="F74" s="122"/>
      <c r="G74" s="122"/>
      <c r="H74" s="122"/>
      <c r="I74" s="123"/>
      <c r="J74" s="124">
        <f>J219</f>
        <v>0</v>
      </c>
      <c r="L74" s="120"/>
    </row>
    <row r="75" spans="2:12" s="1" customFormat="1" ht="21.75" customHeight="1">
      <c r="B75" s="32"/>
      <c r="I75" s="93"/>
      <c r="L75" s="32"/>
    </row>
    <row r="76" spans="2:12" s="1" customFormat="1" ht="6.95" customHeight="1">
      <c r="B76" s="41"/>
      <c r="C76" s="42"/>
      <c r="D76" s="42"/>
      <c r="E76" s="42"/>
      <c r="F76" s="42"/>
      <c r="G76" s="42"/>
      <c r="H76" s="42"/>
      <c r="I76" s="109"/>
      <c r="J76" s="42"/>
      <c r="K76" s="42"/>
      <c r="L76" s="32"/>
    </row>
    <row r="80" spans="2:12" s="1" customFormat="1" ht="6.95" customHeight="1">
      <c r="B80" s="43"/>
      <c r="C80" s="44"/>
      <c r="D80" s="44"/>
      <c r="E80" s="44"/>
      <c r="F80" s="44"/>
      <c r="G80" s="44"/>
      <c r="H80" s="44"/>
      <c r="I80" s="110"/>
      <c r="J80" s="44"/>
      <c r="K80" s="44"/>
      <c r="L80" s="32"/>
    </row>
    <row r="81" spans="2:63" s="1" customFormat="1" ht="24.95" customHeight="1">
      <c r="B81" s="32"/>
      <c r="C81" s="22" t="s">
        <v>101</v>
      </c>
      <c r="I81" s="93"/>
      <c r="L81" s="32"/>
    </row>
    <row r="82" spans="2:63" s="1" customFormat="1" ht="6.95" customHeight="1">
      <c r="B82" s="32"/>
      <c r="I82" s="93"/>
      <c r="L82" s="32"/>
    </row>
    <row r="83" spans="2:63" s="1" customFormat="1" ht="12" customHeight="1">
      <c r="B83" s="32"/>
      <c r="C83" s="27" t="s">
        <v>17</v>
      </c>
      <c r="I83" s="93"/>
      <c r="L83" s="32"/>
    </row>
    <row r="84" spans="2:63" s="1" customFormat="1" ht="16.350000000000001" customHeight="1">
      <c r="B84" s="32"/>
      <c r="E84" s="331" t="str">
        <f>E7</f>
        <v>ENERGETICKÉ ÚSPORY V AREÁLU DÍTĚ LOGISTIC S.R.O. - SKLADOVACÍ HALY (uznatelné náklady)</v>
      </c>
      <c r="F84" s="332"/>
      <c r="G84" s="332"/>
      <c r="H84" s="332"/>
      <c r="I84" s="93"/>
      <c r="L84" s="32"/>
    </row>
    <row r="85" spans="2:63" ht="12" customHeight="1">
      <c r="B85" s="21"/>
      <c r="C85" s="27" t="s">
        <v>92</v>
      </c>
      <c r="L85" s="21"/>
    </row>
    <row r="86" spans="2:63" s="1" customFormat="1" ht="16.350000000000001" customHeight="1">
      <c r="B86" s="32"/>
      <c r="E86" s="331" t="str">
        <f>E9</f>
        <v>SO-02 Stavební část  - uznatelné položky</v>
      </c>
      <c r="F86" s="307"/>
      <c r="G86" s="307"/>
      <c r="H86" s="307"/>
      <c r="I86" s="93"/>
      <c r="L86" s="32"/>
    </row>
    <row r="87" spans="2:63" s="1" customFormat="1" ht="12" customHeight="1">
      <c r="B87" s="32"/>
      <c r="C87" s="27" t="s">
        <v>159</v>
      </c>
      <c r="I87" s="93"/>
      <c r="L87" s="32"/>
    </row>
    <row r="88" spans="2:63" s="1" customFormat="1" ht="16.350000000000001" customHeight="1">
      <c r="B88" s="32"/>
      <c r="E88" s="308" t="str">
        <f>E11</f>
        <v>SO-02.02. Střecha - uznatelné položky</v>
      </c>
      <c r="F88" s="307"/>
      <c r="G88" s="307"/>
      <c r="H88" s="307"/>
      <c r="I88" s="93"/>
      <c r="L88" s="32"/>
    </row>
    <row r="89" spans="2:63" s="1" customFormat="1" ht="6.95" customHeight="1">
      <c r="B89" s="32"/>
      <c r="I89" s="93"/>
      <c r="L89" s="32"/>
    </row>
    <row r="90" spans="2:63" s="1" customFormat="1" ht="12" customHeight="1">
      <c r="B90" s="32"/>
      <c r="C90" s="27" t="s">
        <v>21</v>
      </c>
      <c r="F90" s="18" t="str">
        <f>F14</f>
        <v>Hradec Králové -Slezské předměstí</v>
      </c>
      <c r="I90" s="94" t="s">
        <v>23</v>
      </c>
      <c r="J90" s="48">
        <f>IF(J14="","",J14)</f>
        <v>43642</v>
      </c>
      <c r="L90" s="32"/>
    </row>
    <row r="91" spans="2:63" s="1" customFormat="1" ht="6.95" customHeight="1">
      <c r="B91" s="32"/>
      <c r="I91" s="93"/>
      <c r="L91" s="32"/>
    </row>
    <row r="92" spans="2:63" s="1" customFormat="1" ht="13.35" customHeight="1">
      <c r="B92" s="32"/>
      <c r="C92" s="27" t="s">
        <v>24</v>
      </c>
      <c r="F92" s="18" t="str">
        <f>E17</f>
        <v>Dítě Logistic s.r.o.,Bražecká 97,Náchod</v>
      </c>
      <c r="I92" s="94" t="s">
        <v>30</v>
      </c>
      <c r="J92" s="30" t="str">
        <f>E23</f>
        <v>Proxion s.r.o., Náchod</v>
      </c>
      <c r="L92" s="32"/>
    </row>
    <row r="93" spans="2:63" s="1" customFormat="1" ht="13.35" customHeight="1">
      <c r="B93" s="32"/>
      <c r="C93" s="27" t="s">
        <v>28</v>
      </c>
      <c r="F93" s="18" t="str">
        <f>IF(E20="","",E20)</f>
        <v>Vyplň údaj</v>
      </c>
      <c r="I93" s="94" t="s">
        <v>35</v>
      </c>
      <c r="J93" s="30" t="str">
        <f>E26</f>
        <v>Ivan mezera</v>
      </c>
      <c r="L93" s="32"/>
    </row>
    <row r="94" spans="2:63" s="1" customFormat="1" ht="10.35" customHeight="1">
      <c r="B94" s="32"/>
      <c r="I94" s="93"/>
      <c r="L94" s="32"/>
    </row>
    <row r="95" spans="2:63" s="10" customFormat="1" ht="29.25" customHeight="1">
      <c r="B95" s="125"/>
      <c r="C95" s="126" t="s">
        <v>102</v>
      </c>
      <c r="D95" s="127" t="s">
        <v>59</v>
      </c>
      <c r="E95" s="127" t="s">
        <v>55</v>
      </c>
      <c r="F95" s="127" t="s">
        <v>56</v>
      </c>
      <c r="G95" s="127" t="s">
        <v>103</v>
      </c>
      <c r="H95" s="127" t="s">
        <v>104</v>
      </c>
      <c r="I95" s="128" t="s">
        <v>105</v>
      </c>
      <c r="J95" s="129" t="s">
        <v>95</v>
      </c>
      <c r="K95" s="130" t="s">
        <v>106</v>
      </c>
      <c r="L95" s="125"/>
      <c r="M95" s="55" t="s">
        <v>3</v>
      </c>
      <c r="N95" s="56" t="s">
        <v>44</v>
      </c>
      <c r="O95" s="56" t="s">
        <v>107</v>
      </c>
      <c r="P95" s="56" t="s">
        <v>108</v>
      </c>
      <c r="Q95" s="56" t="s">
        <v>109</v>
      </c>
      <c r="R95" s="56" t="s">
        <v>110</v>
      </c>
      <c r="S95" s="56" t="s">
        <v>111</v>
      </c>
      <c r="T95" s="57" t="s">
        <v>112</v>
      </c>
    </row>
    <row r="96" spans="2:63" s="1" customFormat="1" ht="22.9" customHeight="1">
      <c r="B96" s="32"/>
      <c r="C96" s="60" t="s">
        <v>113</v>
      </c>
      <c r="I96" s="93"/>
      <c r="J96" s="131">
        <f>BK96</f>
        <v>0</v>
      </c>
      <c r="L96" s="32"/>
      <c r="M96" s="58"/>
      <c r="N96" s="49"/>
      <c r="O96" s="49"/>
      <c r="P96" s="132">
        <f>P97+P117+P218</f>
        <v>0</v>
      </c>
      <c r="Q96" s="49"/>
      <c r="R96" s="132">
        <f>R97+R117+R218</f>
        <v>37.27647546</v>
      </c>
      <c r="S96" s="49"/>
      <c r="T96" s="133">
        <f>T97+T117+T218</f>
        <v>1.0616300000000001</v>
      </c>
      <c r="AT96" s="18" t="s">
        <v>73</v>
      </c>
      <c r="AU96" s="18" t="s">
        <v>96</v>
      </c>
      <c r="BK96" s="134">
        <f>BK97+BK117+BK218</f>
        <v>0</v>
      </c>
    </row>
    <row r="97" spans="2:65" s="11" customFormat="1" ht="25.9" customHeight="1">
      <c r="B97" s="135"/>
      <c r="D97" s="136" t="s">
        <v>73</v>
      </c>
      <c r="E97" s="137" t="s">
        <v>175</v>
      </c>
      <c r="F97" s="137" t="s">
        <v>176</v>
      </c>
      <c r="I97" s="138"/>
      <c r="J97" s="139">
        <f>BK97</f>
        <v>0</v>
      </c>
      <c r="L97" s="135"/>
      <c r="M97" s="140"/>
      <c r="N97" s="141"/>
      <c r="O97" s="141"/>
      <c r="P97" s="142">
        <f>P98+P107+P111</f>
        <v>0</v>
      </c>
      <c r="Q97" s="141"/>
      <c r="R97" s="142">
        <f>R98+R107+R111</f>
        <v>14.336720000000001</v>
      </c>
      <c r="S97" s="141"/>
      <c r="T97" s="143">
        <f>T98+T107+T111</f>
        <v>0</v>
      </c>
      <c r="AR97" s="136" t="s">
        <v>81</v>
      </c>
      <c r="AT97" s="144" t="s">
        <v>73</v>
      </c>
      <c r="AU97" s="144" t="s">
        <v>74</v>
      </c>
      <c r="AY97" s="136" t="s">
        <v>117</v>
      </c>
      <c r="BK97" s="145">
        <f>BK98+BK107+BK111</f>
        <v>0</v>
      </c>
    </row>
    <row r="98" spans="2:65" s="11" customFormat="1" ht="22.9" customHeight="1">
      <c r="B98" s="135"/>
      <c r="D98" s="136" t="s">
        <v>73</v>
      </c>
      <c r="E98" s="146" t="s">
        <v>212</v>
      </c>
      <c r="F98" s="146" t="s">
        <v>213</v>
      </c>
      <c r="I98" s="138"/>
      <c r="J98" s="147">
        <f>BK98</f>
        <v>0</v>
      </c>
      <c r="L98" s="135"/>
      <c r="M98" s="140"/>
      <c r="N98" s="141"/>
      <c r="O98" s="141"/>
      <c r="P98" s="142">
        <f>SUM(P99:P106)</f>
        <v>0</v>
      </c>
      <c r="Q98" s="141"/>
      <c r="R98" s="142">
        <f>SUM(R99:R106)</f>
        <v>13.909000000000001</v>
      </c>
      <c r="S98" s="141"/>
      <c r="T98" s="143">
        <f>SUM(T99:T106)</f>
        <v>0</v>
      </c>
      <c r="AR98" s="136" t="s">
        <v>81</v>
      </c>
      <c r="AT98" s="144" t="s">
        <v>73</v>
      </c>
      <c r="AU98" s="144" t="s">
        <v>81</v>
      </c>
      <c r="AY98" s="136" t="s">
        <v>117</v>
      </c>
      <c r="BK98" s="145">
        <f>SUM(BK99:BK106)</f>
        <v>0</v>
      </c>
    </row>
    <row r="99" spans="2:65" s="1" customFormat="1" ht="16.350000000000001" customHeight="1">
      <c r="B99" s="148"/>
      <c r="C99" s="149" t="s">
        <v>81</v>
      </c>
      <c r="D99" s="149" t="s">
        <v>120</v>
      </c>
      <c r="E99" s="150" t="s">
        <v>771</v>
      </c>
      <c r="F99" s="151" t="s">
        <v>772</v>
      </c>
      <c r="G99" s="152" t="s">
        <v>292</v>
      </c>
      <c r="H99" s="153">
        <v>73</v>
      </c>
      <c r="I99" s="154"/>
      <c r="J99" s="155">
        <f>ROUND(I99*H99,2)</f>
        <v>0</v>
      </c>
      <c r="K99" s="151" t="s">
        <v>131</v>
      </c>
      <c r="L99" s="32"/>
      <c r="M99" s="156" t="s">
        <v>3</v>
      </c>
      <c r="N99" s="157" t="s">
        <v>45</v>
      </c>
      <c r="O99" s="51"/>
      <c r="P99" s="158">
        <f>O99*H99</f>
        <v>0</v>
      </c>
      <c r="Q99" s="158">
        <v>2.0650000000000002E-2</v>
      </c>
      <c r="R99" s="158">
        <f>Q99*H99</f>
        <v>1.5074500000000002</v>
      </c>
      <c r="S99" s="158">
        <v>0</v>
      </c>
      <c r="T99" s="159">
        <f>S99*H99</f>
        <v>0</v>
      </c>
      <c r="AR99" s="18" t="s">
        <v>181</v>
      </c>
      <c r="AT99" s="18" t="s">
        <v>120</v>
      </c>
      <c r="AU99" s="18" t="s">
        <v>83</v>
      </c>
      <c r="AY99" s="18" t="s">
        <v>117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18" t="s">
        <v>81</v>
      </c>
      <c r="BK99" s="160">
        <f>ROUND(I99*H99,2)</f>
        <v>0</v>
      </c>
      <c r="BL99" s="18" t="s">
        <v>181</v>
      </c>
      <c r="BM99" s="18" t="s">
        <v>773</v>
      </c>
    </row>
    <row r="100" spans="2:65" s="1" customFormat="1" ht="16.350000000000001" customHeight="1">
      <c r="B100" s="148"/>
      <c r="C100" s="149" t="s">
        <v>83</v>
      </c>
      <c r="D100" s="149" t="s">
        <v>120</v>
      </c>
      <c r="E100" s="150" t="s">
        <v>774</v>
      </c>
      <c r="F100" s="151" t="s">
        <v>775</v>
      </c>
      <c r="G100" s="152" t="s">
        <v>180</v>
      </c>
      <c r="H100" s="153">
        <v>118.11</v>
      </c>
      <c r="I100" s="154"/>
      <c r="J100" s="155">
        <f>ROUND(I100*H100,2)</f>
        <v>0</v>
      </c>
      <c r="K100" s="151" t="s">
        <v>131</v>
      </c>
      <c r="L100" s="32"/>
      <c r="M100" s="156" t="s">
        <v>3</v>
      </c>
      <c r="N100" s="157" t="s">
        <v>45</v>
      </c>
      <c r="O100" s="51"/>
      <c r="P100" s="158">
        <f>O100*H100</f>
        <v>0</v>
      </c>
      <c r="Q100" s="158">
        <v>0.105</v>
      </c>
      <c r="R100" s="158">
        <f>Q100*H100</f>
        <v>12.40155</v>
      </c>
      <c r="S100" s="158">
        <v>0</v>
      </c>
      <c r="T100" s="159">
        <f>S100*H100</f>
        <v>0</v>
      </c>
      <c r="AR100" s="18" t="s">
        <v>181</v>
      </c>
      <c r="AT100" s="18" t="s">
        <v>120</v>
      </c>
      <c r="AU100" s="18" t="s">
        <v>83</v>
      </c>
      <c r="AY100" s="18" t="s">
        <v>117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18" t="s">
        <v>81</v>
      </c>
      <c r="BK100" s="160">
        <f>ROUND(I100*H100,2)</f>
        <v>0</v>
      </c>
      <c r="BL100" s="18" t="s">
        <v>181</v>
      </c>
      <c r="BM100" s="18" t="s">
        <v>776</v>
      </c>
    </row>
    <row r="101" spans="2:65" s="13" customFormat="1" ht="11.25">
      <c r="B101" s="177"/>
      <c r="D101" s="169" t="s">
        <v>187</v>
      </c>
      <c r="E101" s="178" t="s">
        <v>3</v>
      </c>
      <c r="F101" s="179" t="s">
        <v>272</v>
      </c>
      <c r="H101" s="178" t="s">
        <v>3</v>
      </c>
      <c r="I101" s="180"/>
      <c r="L101" s="177"/>
      <c r="M101" s="181"/>
      <c r="N101" s="182"/>
      <c r="O101" s="182"/>
      <c r="P101" s="182"/>
      <c r="Q101" s="182"/>
      <c r="R101" s="182"/>
      <c r="S101" s="182"/>
      <c r="T101" s="183"/>
      <c r="AT101" s="178" t="s">
        <v>187</v>
      </c>
      <c r="AU101" s="178" t="s">
        <v>83</v>
      </c>
      <c r="AV101" s="13" t="s">
        <v>81</v>
      </c>
      <c r="AW101" s="13" t="s">
        <v>34</v>
      </c>
      <c r="AX101" s="13" t="s">
        <v>74</v>
      </c>
      <c r="AY101" s="178" t="s">
        <v>117</v>
      </c>
    </row>
    <row r="102" spans="2:65" s="12" customFormat="1" ht="11.25">
      <c r="B102" s="168"/>
      <c r="D102" s="169" t="s">
        <v>187</v>
      </c>
      <c r="E102" s="170" t="s">
        <v>3</v>
      </c>
      <c r="F102" s="171" t="s">
        <v>777</v>
      </c>
      <c r="H102" s="172">
        <v>17.02</v>
      </c>
      <c r="I102" s="173"/>
      <c r="L102" s="168"/>
      <c r="M102" s="174"/>
      <c r="N102" s="175"/>
      <c r="O102" s="175"/>
      <c r="P102" s="175"/>
      <c r="Q102" s="175"/>
      <c r="R102" s="175"/>
      <c r="S102" s="175"/>
      <c r="T102" s="176"/>
      <c r="AT102" s="170" t="s">
        <v>187</v>
      </c>
      <c r="AU102" s="170" t="s">
        <v>83</v>
      </c>
      <c r="AV102" s="12" t="s">
        <v>83</v>
      </c>
      <c r="AW102" s="12" t="s">
        <v>34</v>
      </c>
      <c r="AX102" s="12" t="s">
        <v>74</v>
      </c>
      <c r="AY102" s="170" t="s">
        <v>117</v>
      </c>
    </row>
    <row r="103" spans="2:65" s="13" customFormat="1" ht="11.25">
      <c r="B103" s="177"/>
      <c r="D103" s="169" t="s">
        <v>187</v>
      </c>
      <c r="E103" s="178" t="s">
        <v>3</v>
      </c>
      <c r="F103" s="179" t="s">
        <v>778</v>
      </c>
      <c r="H103" s="178" t="s">
        <v>3</v>
      </c>
      <c r="I103" s="180"/>
      <c r="L103" s="177"/>
      <c r="M103" s="181"/>
      <c r="N103" s="182"/>
      <c r="O103" s="182"/>
      <c r="P103" s="182"/>
      <c r="Q103" s="182"/>
      <c r="R103" s="182"/>
      <c r="S103" s="182"/>
      <c r="T103" s="183"/>
      <c r="AT103" s="178" t="s">
        <v>187</v>
      </c>
      <c r="AU103" s="178" t="s">
        <v>83</v>
      </c>
      <c r="AV103" s="13" t="s">
        <v>81</v>
      </c>
      <c r="AW103" s="13" t="s">
        <v>34</v>
      </c>
      <c r="AX103" s="13" t="s">
        <v>74</v>
      </c>
      <c r="AY103" s="178" t="s">
        <v>117</v>
      </c>
    </row>
    <row r="104" spans="2:65" s="12" customFormat="1" ht="11.25">
      <c r="B104" s="168"/>
      <c r="D104" s="169" t="s">
        <v>187</v>
      </c>
      <c r="E104" s="170" t="s">
        <v>3</v>
      </c>
      <c r="F104" s="171" t="s">
        <v>779</v>
      </c>
      <c r="H104" s="172">
        <v>24.09</v>
      </c>
      <c r="I104" s="173"/>
      <c r="L104" s="168"/>
      <c r="M104" s="174"/>
      <c r="N104" s="175"/>
      <c r="O104" s="175"/>
      <c r="P104" s="175"/>
      <c r="Q104" s="175"/>
      <c r="R104" s="175"/>
      <c r="S104" s="175"/>
      <c r="T104" s="176"/>
      <c r="AT104" s="170" t="s">
        <v>187</v>
      </c>
      <c r="AU104" s="170" t="s">
        <v>83</v>
      </c>
      <c r="AV104" s="12" t="s">
        <v>83</v>
      </c>
      <c r="AW104" s="12" t="s">
        <v>34</v>
      </c>
      <c r="AX104" s="12" t="s">
        <v>74</v>
      </c>
      <c r="AY104" s="170" t="s">
        <v>117</v>
      </c>
    </row>
    <row r="105" spans="2:65" s="12" customFormat="1" ht="11.25">
      <c r="B105" s="168"/>
      <c r="D105" s="169" t="s">
        <v>187</v>
      </c>
      <c r="E105" s="170" t="s">
        <v>3</v>
      </c>
      <c r="F105" s="171" t="s">
        <v>780</v>
      </c>
      <c r="H105" s="172">
        <v>77</v>
      </c>
      <c r="I105" s="173"/>
      <c r="L105" s="168"/>
      <c r="M105" s="174"/>
      <c r="N105" s="175"/>
      <c r="O105" s="175"/>
      <c r="P105" s="175"/>
      <c r="Q105" s="175"/>
      <c r="R105" s="175"/>
      <c r="S105" s="175"/>
      <c r="T105" s="176"/>
      <c r="AT105" s="170" t="s">
        <v>187</v>
      </c>
      <c r="AU105" s="170" t="s">
        <v>83</v>
      </c>
      <c r="AV105" s="12" t="s">
        <v>83</v>
      </c>
      <c r="AW105" s="12" t="s">
        <v>34</v>
      </c>
      <c r="AX105" s="12" t="s">
        <v>74</v>
      </c>
      <c r="AY105" s="170" t="s">
        <v>117</v>
      </c>
    </row>
    <row r="106" spans="2:65" s="14" customFormat="1" ht="11.25">
      <c r="B106" s="184"/>
      <c r="D106" s="169" t="s">
        <v>187</v>
      </c>
      <c r="E106" s="185" t="s">
        <v>3</v>
      </c>
      <c r="F106" s="186" t="s">
        <v>211</v>
      </c>
      <c r="H106" s="187">
        <v>118.11</v>
      </c>
      <c r="I106" s="188"/>
      <c r="L106" s="184"/>
      <c r="M106" s="189"/>
      <c r="N106" s="190"/>
      <c r="O106" s="190"/>
      <c r="P106" s="190"/>
      <c r="Q106" s="190"/>
      <c r="R106" s="190"/>
      <c r="S106" s="190"/>
      <c r="T106" s="191"/>
      <c r="AT106" s="185" t="s">
        <v>187</v>
      </c>
      <c r="AU106" s="185" t="s">
        <v>83</v>
      </c>
      <c r="AV106" s="14" t="s">
        <v>181</v>
      </c>
      <c r="AW106" s="14" t="s">
        <v>34</v>
      </c>
      <c r="AX106" s="14" t="s">
        <v>81</v>
      </c>
      <c r="AY106" s="185" t="s">
        <v>117</v>
      </c>
    </row>
    <row r="107" spans="2:65" s="11" customFormat="1" ht="22.9" customHeight="1">
      <c r="B107" s="135"/>
      <c r="D107" s="136" t="s">
        <v>73</v>
      </c>
      <c r="E107" s="146" t="s">
        <v>275</v>
      </c>
      <c r="F107" s="146" t="s">
        <v>431</v>
      </c>
      <c r="I107" s="138"/>
      <c r="J107" s="147">
        <f>BK107</f>
        <v>0</v>
      </c>
      <c r="L107" s="135"/>
      <c r="M107" s="140"/>
      <c r="N107" s="141"/>
      <c r="O107" s="141"/>
      <c r="P107" s="142">
        <f>SUM(P108:P110)</f>
        <v>0</v>
      </c>
      <c r="Q107" s="141"/>
      <c r="R107" s="142">
        <f>SUM(R108:R110)</f>
        <v>0.42772000000000004</v>
      </c>
      <c r="S107" s="141"/>
      <c r="T107" s="143">
        <f>SUM(T108:T110)</f>
        <v>0</v>
      </c>
      <c r="AR107" s="136" t="s">
        <v>81</v>
      </c>
      <c r="AT107" s="144" t="s">
        <v>73</v>
      </c>
      <c r="AU107" s="144" t="s">
        <v>81</v>
      </c>
      <c r="AY107" s="136" t="s">
        <v>117</v>
      </c>
      <c r="BK107" s="145">
        <f>SUM(BK108:BK110)</f>
        <v>0</v>
      </c>
    </row>
    <row r="108" spans="2:65" s="1" customFormat="1" ht="21.75" customHeight="1">
      <c r="B108" s="148"/>
      <c r="C108" s="149" t="s">
        <v>135</v>
      </c>
      <c r="D108" s="149" t="s">
        <v>120</v>
      </c>
      <c r="E108" s="150" t="s">
        <v>781</v>
      </c>
      <c r="F108" s="151" t="s">
        <v>782</v>
      </c>
      <c r="G108" s="152" t="s">
        <v>292</v>
      </c>
      <c r="H108" s="153">
        <v>74</v>
      </c>
      <c r="I108" s="154"/>
      <c r="J108" s="155">
        <f>ROUND(I108*H108,2)</f>
        <v>0</v>
      </c>
      <c r="K108" s="151" t="s">
        <v>131</v>
      </c>
      <c r="L108" s="32"/>
      <c r="M108" s="156" t="s">
        <v>3</v>
      </c>
      <c r="N108" s="157" t="s">
        <v>45</v>
      </c>
      <c r="O108" s="51"/>
      <c r="P108" s="158">
        <f>O108*H108</f>
        <v>0</v>
      </c>
      <c r="Q108" s="158">
        <v>5.7800000000000004E-3</v>
      </c>
      <c r="R108" s="158">
        <f>Q108*H108</f>
        <v>0.42772000000000004</v>
      </c>
      <c r="S108" s="158">
        <v>0</v>
      </c>
      <c r="T108" s="159">
        <f>S108*H108</f>
        <v>0</v>
      </c>
      <c r="AR108" s="18" t="s">
        <v>181</v>
      </c>
      <c r="AT108" s="18" t="s">
        <v>120</v>
      </c>
      <c r="AU108" s="18" t="s">
        <v>83</v>
      </c>
      <c r="AY108" s="18" t="s">
        <v>117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18" t="s">
        <v>81</v>
      </c>
      <c r="BK108" s="160">
        <f>ROUND(I108*H108,2)</f>
        <v>0</v>
      </c>
      <c r="BL108" s="18" t="s">
        <v>181</v>
      </c>
      <c r="BM108" s="18" t="s">
        <v>783</v>
      </c>
    </row>
    <row r="109" spans="2:65" s="13" customFormat="1" ht="11.25">
      <c r="B109" s="177"/>
      <c r="D109" s="169" t="s">
        <v>187</v>
      </c>
      <c r="E109" s="178" t="s">
        <v>3</v>
      </c>
      <c r="F109" s="179" t="s">
        <v>272</v>
      </c>
      <c r="H109" s="178" t="s">
        <v>3</v>
      </c>
      <c r="I109" s="180"/>
      <c r="L109" s="177"/>
      <c r="M109" s="181"/>
      <c r="N109" s="182"/>
      <c r="O109" s="182"/>
      <c r="P109" s="182"/>
      <c r="Q109" s="182"/>
      <c r="R109" s="182"/>
      <c r="S109" s="182"/>
      <c r="T109" s="183"/>
      <c r="AT109" s="178" t="s">
        <v>187</v>
      </c>
      <c r="AU109" s="178" t="s">
        <v>83</v>
      </c>
      <c r="AV109" s="13" t="s">
        <v>81</v>
      </c>
      <c r="AW109" s="13" t="s">
        <v>34</v>
      </c>
      <c r="AX109" s="13" t="s">
        <v>74</v>
      </c>
      <c r="AY109" s="178" t="s">
        <v>117</v>
      </c>
    </row>
    <row r="110" spans="2:65" s="12" customFormat="1" ht="11.25">
      <c r="B110" s="168"/>
      <c r="D110" s="169" t="s">
        <v>187</v>
      </c>
      <c r="E110" s="170" t="s">
        <v>3</v>
      </c>
      <c r="F110" s="171" t="s">
        <v>784</v>
      </c>
      <c r="H110" s="172">
        <v>74</v>
      </c>
      <c r="I110" s="173"/>
      <c r="L110" s="168"/>
      <c r="M110" s="174"/>
      <c r="N110" s="175"/>
      <c r="O110" s="175"/>
      <c r="P110" s="175"/>
      <c r="Q110" s="175"/>
      <c r="R110" s="175"/>
      <c r="S110" s="175"/>
      <c r="T110" s="176"/>
      <c r="AT110" s="170" t="s">
        <v>187</v>
      </c>
      <c r="AU110" s="170" t="s">
        <v>83</v>
      </c>
      <c r="AV110" s="12" t="s">
        <v>83</v>
      </c>
      <c r="AW110" s="12" t="s">
        <v>34</v>
      </c>
      <c r="AX110" s="12" t="s">
        <v>81</v>
      </c>
      <c r="AY110" s="170" t="s">
        <v>117</v>
      </c>
    </row>
    <row r="111" spans="2:65" s="11" customFormat="1" ht="22.9" customHeight="1">
      <c r="B111" s="135"/>
      <c r="D111" s="136" t="s">
        <v>73</v>
      </c>
      <c r="E111" s="146" t="s">
        <v>529</v>
      </c>
      <c r="F111" s="146" t="s">
        <v>530</v>
      </c>
      <c r="I111" s="138"/>
      <c r="J111" s="147">
        <f>BK111</f>
        <v>0</v>
      </c>
      <c r="L111" s="135"/>
      <c r="M111" s="140"/>
      <c r="N111" s="141"/>
      <c r="O111" s="141"/>
      <c r="P111" s="142">
        <f>SUM(P112:P116)</f>
        <v>0</v>
      </c>
      <c r="Q111" s="141"/>
      <c r="R111" s="142">
        <f>SUM(R112:R116)</f>
        <v>0</v>
      </c>
      <c r="S111" s="141"/>
      <c r="T111" s="143">
        <f>SUM(T112:T116)</f>
        <v>0</v>
      </c>
      <c r="AR111" s="136" t="s">
        <v>81</v>
      </c>
      <c r="AT111" s="144" t="s">
        <v>73</v>
      </c>
      <c r="AU111" s="144" t="s">
        <v>81</v>
      </c>
      <c r="AY111" s="136" t="s">
        <v>117</v>
      </c>
      <c r="BK111" s="145">
        <f>SUM(BK112:BK116)</f>
        <v>0</v>
      </c>
    </row>
    <row r="112" spans="2:65" s="1" customFormat="1" ht="21.75" customHeight="1">
      <c r="B112" s="148"/>
      <c r="C112" s="149" t="s">
        <v>181</v>
      </c>
      <c r="D112" s="149" t="s">
        <v>120</v>
      </c>
      <c r="E112" s="150" t="s">
        <v>532</v>
      </c>
      <c r="F112" s="151" t="s">
        <v>533</v>
      </c>
      <c r="G112" s="152" t="s">
        <v>534</v>
      </c>
      <c r="H112" s="153">
        <v>1.0620000000000001</v>
      </c>
      <c r="I112" s="154"/>
      <c r="J112" s="155">
        <f>ROUND(I112*H112,2)</f>
        <v>0</v>
      </c>
      <c r="K112" s="151" t="s">
        <v>131</v>
      </c>
      <c r="L112" s="32"/>
      <c r="M112" s="156" t="s">
        <v>3</v>
      </c>
      <c r="N112" s="157" t="s">
        <v>45</v>
      </c>
      <c r="O112" s="51"/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18" t="s">
        <v>181</v>
      </c>
      <c r="AT112" s="18" t="s">
        <v>120</v>
      </c>
      <c r="AU112" s="18" t="s">
        <v>83</v>
      </c>
      <c r="AY112" s="18" t="s">
        <v>117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18" t="s">
        <v>81</v>
      </c>
      <c r="BK112" s="160">
        <f>ROUND(I112*H112,2)</f>
        <v>0</v>
      </c>
      <c r="BL112" s="18" t="s">
        <v>181</v>
      </c>
      <c r="BM112" s="18" t="s">
        <v>785</v>
      </c>
    </row>
    <row r="113" spans="2:65" s="1" customFormat="1" ht="16.350000000000001" customHeight="1">
      <c r="B113" s="148"/>
      <c r="C113" s="149" t="s">
        <v>116</v>
      </c>
      <c r="D113" s="149" t="s">
        <v>120</v>
      </c>
      <c r="E113" s="150" t="s">
        <v>537</v>
      </c>
      <c r="F113" s="151" t="s">
        <v>538</v>
      </c>
      <c r="G113" s="152" t="s">
        <v>534</v>
      </c>
      <c r="H113" s="153">
        <v>1.0620000000000001</v>
      </c>
      <c r="I113" s="154"/>
      <c r="J113" s="155">
        <f>ROUND(I113*H113,2)</f>
        <v>0</v>
      </c>
      <c r="K113" s="151" t="s">
        <v>131</v>
      </c>
      <c r="L113" s="32"/>
      <c r="M113" s="156" t="s">
        <v>3</v>
      </c>
      <c r="N113" s="157" t="s">
        <v>45</v>
      </c>
      <c r="O113" s="51"/>
      <c r="P113" s="158">
        <f>O113*H113</f>
        <v>0</v>
      </c>
      <c r="Q113" s="158">
        <v>0</v>
      </c>
      <c r="R113" s="158">
        <f>Q113*H113</f>
        <v>0</v>
      </c>
      <c r="S113" s="158">
        <v>0</v>
      </c>
      <c r="T113" s="159">
        <f>S113*H113</f>
        <v>0</v>
      </c>
      <c r="AR113" s="18" t="s">
        <v>181</v>
      </c>
      <c r="AT113" s="18" t="s">
        <v>120</v>
      </c>
      <c r="AU113" s="18" t="s">
        <v>83</v>
      </c>
      <c r="AY113" s="18" t="s">
        <v>117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18" t="s">
        <v>81</v>
      </c>
      <c r="BK113" s="160">
        <f>ROUND(I113*H113,2)</f>
        <v>0</v>
      </c>
      <c r="BL113" s="18" t="s">
        <v>181</v>
      </c>
      <c r="BM113" s="18" t="s">
        <v>786</v>
      </c>
    </row>
    <row r="114" spans="2:65" s="1" customFormat="1" ht="21.75" customHeight="1">
      <c r="B114" s="148"/>
      <c r="C114" s="149" t="s">
        <v>212</v>
      </c>
      <c r="D114" s="149" t="s">
        <v>120</v>
      </c>
      <c r="E114" s="150" t="s">
        <v>541</v>
      </c>
      <c r="F114" s="151" t="s">
        <v>542</v>
      </c>
      <c r="G114" s="152" t="s">
        <v>534</v>
      </c>
      <c r="H114" s="153">
        <v>25.488</v>
      </c>
      <c r="I114" s="154"/>
      <c r="J114" s="155">
        <f>ROUND(I114*H114,2)</f>
        <v>0</v>
      </c>
      <c r="K114" s="151" t="s">
        <v>131</v>
      </c>
      <c r="L114" s="32"/>
      <c r="M114" s="156" t="s">
        <v>3</v>
      </c>
      <c r="N114" s="157" t="s">
        <v>45</v>
      </c>
      <c r="O114" s="51"/>
      <c r="P114" s="158">
        <f>O114*H114</f>
        <v>0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18" t="s">
        <v>181</v>
      </c>
      <c r="AT114" s="18" t="s">
        <v>120</v>
      </c>
      <c r="AU114" s="18" t="s">
        <v>83</v>
      </c>
      <c r="AY114" s="18" t="s">
        <v>117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18" t="s">
        <v>81</v>
      </c>
      <c r="BK114" s="160">
        <f>ROUND(I114*H114,2)</f>
        <v>0</v>
      </c>
      <c r="BL114" s="18" t="s">
        <v>181</v>
      </c>
      <c r="BM114" s="18" t="s">
        <v>787</v>
      </c>
    </row>
    <row r="115" spans="2:65" s="12" customFormat="1" ht="11.25">
      <c r="B115" s="168"/>
      <c r="D115" s="169" t="s">
        <v>187</v>
      </c>
      <c r="F115" s="171" t="s">
        <v>788</v>
      </c>
      <c r="H115" s="172">
        <v>25.488</v>
      </c>
      <c r="I115" s="173"/>
      <c r="L115" s="168"/>
      <c r="M115" s="174"/>
      <c r="N115" s="175"/>
      <c r="O115" s="175"/>
      <c r="P115" s="175"/>
      <c r="Q115" s="175"/>
      <c r="R115" s="175"/>
      <c r="S115" s="175"/>
      <c r="T115" s="176"/>
      <c r="AT115" s="170" t="s">
        <v>187</v>
      </c>
      <c r="AU115" s="170" t="s">
        <v>83</v>
      </c>
      <c r="AV115" s="12" t="s">
        <v>83</v>
      </c>
      <c r="AW115" s="12" t="s">
        <v>4</v>
      </c>
      <c r="AX115" s="12" t="s">
        <v>81</v>
      </c>
      <c r="AY115" s="170" t="s">
        <v>117</v>
      </c>
    </row>
    <row r="116" spans="2:65" s="1" customFormat="1" ht="16.350000000000001" customHeight="1">
      <c r="B116" s="148"/>
      <c r="C116" s="149" t="s">
        <v>219</v>
      </c>
      <c r="D116" s="149" t="s">
        <v>120</v>
      </c>
      <c r="E116" s="150" t="s">
        <v>546</v>
      </c>
      <c r="F116" s="151" t="s">
        <v>547</v>
      </c>
      <c r="G116" s="152" t="s">
        <v>534</v>
      </c>
      <c r="H116" s="153">
        <v>1.0620000000000001</v>
      </c>
      <c r="I116" s="154"/>
      <c r="J116" s="155">
        <f>ROUND(I116*H116,2)</f>
        <v>0</v>
      </c>
      <c r="K116" s="151" t="s">
        <v>131</v>
      </c>
      <c r="L116" s="32"/>
      <c r="M116" s="156" t="s">
        <v>3</v>
      </c>
      <c r="N116" s="157" t="s">
        <v>45</v>
      </c>
      <c r="O116" s="51"/>
      <c r="P116" s="158">
        <f>O116*H116</f>
        <v>0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18" t="s">
        <v>181</v>
      </c>
      <c r="AT116" s="18" t="s">
        <v>120</v>
      </c>
      <c r="AU116" s="18" t="s">
        <v>83</v>
      </c>
      <c r="AY116" s="18" t="s">
        <v>117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18" t="s">
        <v>81</v>
      </c>
      <c r="BK116" s="160">
        <f>ROUND(I116*H116,2)</f>
        <v>0</v>
      </c>
      <c r="BL116" s="18" t="s">
        <v>181</v>
      </c>
      <c r="BM116" s="18" t="s">
        <v>789</v>
      </c>
    </row>
    <row r="117" spans="2:65" s="11" customFormat="1" ht="25.9" customHeight="1">
      <c r="B117" s="135"/>
      <c r="D117" s="136" t="s">
        <v>73</v>
      </c>
      <c r="E117" s="137" t="s">
        <v>555</v>
      </c>
      <c r="F117" s="137" t="s">
        <v>556</v>
      </c>
      <c r="I117" s="138"/>
      <c r="J117" s="139">
        <f>BK117</f>
        <v>0</v>
      </c>
      <c r="L117" s="135"/>
      <c r="M117" s="140"/>
      <c r="N117" s="141"/>
      <c r="O117" s="141"/>
      <c r="P117" s="142">
        <f>P118+P182+P207+P212</f>
        <v>0</v>
      </c>
      <c r="Q117" s="141"/>
      <c r="R117" s="142">
        <f>R118+R182+R207+R212</f>
        <v>22.939755460000001</v>
      </c>
      <c r="S117" s="141"/>
      <c r="T117" s="143">
        <f>T118+T182+T207+T212</f>
        <v>1.0616300000000001</v>
      </c>
      <c r="AR117" s="136" t="s">
        <v>83</v>
      </c>
      <c r="AT117" s="144" t="s">
        <v>73</v>
      </c>
      <c r="AU117" s="144" t="s">
        <v>74</v>
      </c>
      <c r="AY117" s="136" t="s">
        <v>117</v>
      </c>
      <c r="BK117" s="145">
        <f>BK118+BK182+BK207+BK212</f>
        <v>0</v>
      </c>
    </row>
    <row r="118" spans="2:65" s="11" customFormat="1" ht="22.9" customHeight="1">
      <c r="B118" s="135"/>
      <c r="D118" s="136" t="s">
        <v>73</v>
      </c>
      <c r="E118" s="146" t="s">
        <v>790</v>
      </c>
      <c r="F118" s="146" t="s">
        <v>791</v>
      </c>
      <c r="I118" s="138"/>
      <c r="J118" s="147">
        <f>BK118</f>
        <v>0</v>
      </c>
      <c r="L118" s="135"/>
      <c r="M118" s="140"/>
      <c r="N118" s="141"/>
      <c r="O118" s="141"/>
      <c r="P118" s="142">
        <f>SUM(P119:P181)</f>
        <v>0</v>
      </c>
      <c r="Q118" s="141"/>
      <c r="R118" s="142">
        <f>SUM(R119:R181)</f>
        <v>10.357676290000002</v>
      </c>
      <c r="S118" s="141"/>
      <c r="T118" s="143">
        <f>SUM(T119:T181)</f>
        <v>0.36</v>
      </c>
      <c r="AR118" s="136" t="s">
        <v>83</v>
      </c>
      <c r="AT118" s="144" t="s">
        <v>73</v>
      </c>
      <c r="AU118" s="144" t="s">
        <v>81</v>
      </c>
      <c r="AY118" s="136" t="s">
        <v>117</v>
      </c>
      <c r="BK118" s="145">
        <f>SUM(BK119:BK181)</f>
        <v>0</v>
      </c>
    </row>
    <row r="119" spans="2:65" s="1" customFormat="1" ht="16.350000000000001" customHeight="1">
      <c r="B119" s="148"/>
      <c r="C119" s="149" t="s">
        <v>223</v>
      </c>
      <c r="D119" s="149" t="s">
        <v>120</v>
      </c>
      <c r="E119" s="150" t="s">
        <v>792</v>
      </c>
      <c r="F119" s="151" t="s">
        <v>793</v>
      </c>
      <c r="G119" s="152" t="s">
        <v>292</v>
      </c>
      <c r="H119" s="153">
        <v>66</v>
      </c>
      <c r="I119" s="154"/>
      <c r="J119" s="155">
        <f>ROUND(I119*H119,2)</f>
        <v>0</v>
      </c>
      <c r="K119" s="151" t="s">
        <v>216</v>
      </c>
      <c r="L119" s="32"/>
      <c r="M119" s="156" t="s">
        <v>3</v>
      </c>
      <c r="N119" s="157" t="s">
        <v>45</v>
      </c>
      <c r="O119" s="51"/>
      <c r="P119" s="158">
        <f>O119*H119</f>
        <v>0</v>
      </c>
      <c r="Q119" s="158">
        <v>1.5E-3</v>
      </c>
      <c r="R119" s="158">
        <f>Q119*H119</f>
        <v>9.9000000000000005E-2</v>
      </c>
      <c r="S119" s="158">
        <v>0</v>
      </c>
      <c r="T119" s="159">
        <f>S119*H119</f>
        <v>0</v>
      </c>
      <c r="AR119" s="18" t="s">
        <v>340</v>
      </c>
      <c r="AT119" s="18" t="s">
        <v>120</v>
      </c>
      <c r="AU119" s="18" t="s">
        <v>83</v>
      </c>
      <c r="AY119" s="18" t="s">
        <v>117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8" t="s">
        <v>81</v>
      </c>
      <c r="BK119" s="160">
        <f>ROUND(I119*H119,2)</f>
        <v>0</v>
      </c>
      <c r="BL119" s="18" t="s">
        <v>340</v>
      </c>
      <c r="BM119" s="18" t="s">
        <v>794</v>
      </c>
    </row>
    <row r="120" spans="2:65" s="12" customFormat="1" ht="11.25">
      <c r="B120" s="168"/>
      <c r="D120" s="169" t="s">
        <v>187</v>
      </c>
      <c r="E120" s="170" t="s">
        <v>3</v>
      </c>
      <c r="F120" s="171" t="s">
        <v>795</v>
      </c>
      <c r="H120" s="172">
        <v>66</v>
      </c>
      <c r="I120" s="173"/>
      <c r="L120" s="168"/>
      <c r="M120" s="174"/>
      <c r="N120" s="175"/>
      <c r="O120" s="175"/>
      <c r="P120" s="175"/>
      <c r="Q120" s="175"/>
      <c r="R120" s="175"/>
      <c r="S120" s="175"/>
      <c r="T120" s="176"/>
      <c r="AT120" s="170" t="s">
        <v>187</v>
      </c>
      <c r="AU120" s="170" t="s">
        <v>83</v>
      </c>
      <c r="AV120" s="12" t="s">
        <v>83</v>
      </c>
      <c r="AW120" s="12" t="s">
        <v>34</v>
      </c>
      <c r="AX120" s="12" t="s">
        <v>81</v>
      </c>
      <c r="AY120" s="170" t="s">
        <v>117</v>
      </c>
    </row>
    <row r="121" spans="2:65" s="1" customFormat="1" ht="21.75" customHeight="1">
      <c r="B121" s="148"/>
      <c r="C121" s="149" t="s">
        <v>275</v>
      </c>
      <c r="D121" s="149" t="s">
        <v>120</v>
      </c>
      <c r="E121" s="150" t="s">
        <v>796</v>
      </c>
      <c r="F121" s="151" t="s">
        <v>797</v>
      </c>
      <c r="G121" s="152" t="s">
        <v>180</v>
      </c>
      <c r="H121" s="153">
        <v>89.6</v>
      </c>
      <c r="I121" s="154"/>
      <c r="J121" s="155">
        <f>ROUND(I121*H121,2)</f>
        <v>0</v>
      </c>
      <c r="K121" s="151" t="s">
        <v>216</v>
      </c>
      <c r="L121" s="32"/>
      <c r="M121" s="156" t="s">
        <v>3</v>
      </c>
      <c r="N121" s="157" t="s">
        <v>45</v>
      </c>
      <c r="O121" s="51"/>
      <c r="P121" s="158">
        <f>O121*H121</f>
        <v>0</v>
      </c>
      <c r="Q121" s="158">
        <v>1.0800000000000001E-2</v>
      </c>
      <c r="R121" s="158">
        <f>Q121*H121</f>
        <v>0.96767999999999998</v>
      </c>
      <c r="S121" s="158">
        <v>0</v>
      </c>
      <c r="T121" s="159">
        <f>S121*H121</f>
        <v>0</v>
      </c>
      <c r="AR121" s="18" t="s">
        <v>340</v>
      </c>
      <c r="AT121" s="18" t="s">
        <v>120</v>
      </c>
      <c r="AU121" s="18" t="s">
        <v>83</v>
      </c>
      <c r="AY121" s="18" t="s">
        <v>117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8" t="s">
        <v>81</v>
      </c>
      <c r="BK121" s="160">
        <f>ROUND(I121*H121,2)</f>
        <v>0</v>
      </c>
      <c r="BL121" s="18" t="s">
        <v>340</v>
      </c>
      <c r="BM121" s="18" t="s">
        <v>798</v>
      </c>
    </row>
    <row r="122" spans="2:65" s="12" customFormat="1" ht="11.25">
      <c r="B122" s="168"/>
      <c r="D122" s="169" t="s">
        <v>187</v>
      </c>
      <c r="E122" s="170" t="s">
        <v>3</v>
      </c>
      <c r="F122" s="171" t="s">
        <v>799</v>
      </c>
      <c r="H122" s="172">
        <v>65.099999999999994</v>
      </c>
      <c r="I122" s="173"/>
      <c r="L122" s="168"/>
      <c r="M122" s="174"/>
      <c r="N122" s="175"/>
      <c r="O122" s="175"/>
      <c r="P122" s="175"/>
      <c r="Q122" s="175"/>
      <c r="R122" s="175"/>
      <c r="S122" s="175"/>
      <c r="T122" s="176"/>
      <c r="AT122" s="170" t="s">
        <v>187</v>
      </c>
      <c r="AU122" s="170" t="s">
        <v>83</v>
      </c>
      <c r="AV122" s="12" t="s">
        <v>83</v>
      </c>
      <c r="AW122" s="12" t="s">
        <v>34</v>
      </c>
      <c r="AX122" s="12" t="s">
        <v>74</v>
      </c>
      <c r="AY122" s="170" t="s">
        <v>117</v>
      </c>
    </row>
    <row r="123" spans="2:65" s="12" customFormat="1" ht="11.25">
      <c r="B123" s="168"/>
      <c r="D123" s="169" t="s">
        <v>187</v>
      </c>
      <c r="E123" s="170" t="s">
        <v>3</v>
      </c>
      <c r="F123" s="171" t="s">
        <v>800</v>
      </c>
      <c r="H123" s="172">
        <v>24.5</v>
      </c>
      <c r="I123" s="173"/>
      <c r="L123" s="168"/>
      <c r="M123" s="174"/>
      <c r="N123" s="175"/>
      <c r="O123" s="175"/>
      <c r="P123" s="175"/>
      <c r="Q123" s="175"/>
      <c r="R123" s="175"/>
      <c r="S123" s="175"/>
      <c r="T123" s="176"/>
      <c r="AT123" s="170" t="s">
        <v>187</v>
      </c>
      <c r="AU123" s="170" t="s">
        <v>83</v>
      </c>
      <c r="AV123" s="12" t="s">
        <v>83</v>
      </c>
      <c r="AW123" s="12" t="s">
        <v>34</v>
      </c>
      <c r="AX123" s="12" t="s">
        <v>74</v>
      </c>
      <c r="AY123" s="170" t="s">
        <v>117</v>
      </c>
    </row>
    <row r="124" spans="2:65" s="14" customFormat="1" ht="11.25">
      <c r="B124" s="184"/>
      <c r="D124" s="169" t="s">
        <v>187</v>
      </c>
      <c r="E124" s="185" t="s">
        <v>3</v>
      </c>
      <c r="F124" s="186" t="s">
        <v>211</v>
      </c>
      <c r="H124" s="187">
        <v>89.6</v>
      </c>
      <c r="I124" s="188"/>
      <c r="L124" s="184"/>
      <c r="M124" s="189"/>
      <c r="N124" s="190"/>
      <c r="O124" s="190"/>
      <c r="P124" s="190"/>
      <c r="Q124" s="190"/>
      <c r="R124" s="190"/>
      <c r="S124" s="190"/>
      <c r="T124" s="191"/>
      <c r="AT124" s="185" t="s">
        <v>187</v>
      </c>
      <c r="AU124" s="185" t="s">
        <v>83</v>
      </c>
      <c r="AV124" s="14" t="s">
        <v>181</v>
      </c>
      <c r="AW124" s="14" t="s">
        <v>34</v>
      </c>
      <c r="AX124" s="14" t="s">
        <v>81</v>
      </c>
      <c r="AY124" s="185" t="s">
        <v>117</v>
      </c>
    </row>
    <row r="125" spans="2:65" s="1" customFormat="1" ht="32.65" customHeight="1">
      <c r="B125" s="148"/>
      <c r="C125" s="149" t="s">
        <v>283</v>
      </c>
      <c r="D125" s="149" t="s">
        <v>120</v>
      </c>
      <c r="E125" s="150" t="s">
        <v>801</v>
      </c>
      <c r="F125" s="151" t="s">
        <v>802</v>
      </c>
      <c r="G125" s="152" t="s">
        <v>180</v>
      </c>
      <c r="H125" s="153">
        <v>2774.6819999999998</v>
      </c>
      <c r="I125" s="154"/>
      <c r="J125" s="155">
        <f>ROUND(I125*H125,2)</f>
        <v>0</v>
      </c>
      <c r="K125" s="151" t="s">
        <v>131</v>
      </c>
      <c r="L125" s="32"/>
      <c r="M125" s="156" t="s">
        <v>3</v>
      </c>
      <c r="N125" s="157" t="s">
        <v>45</v>
      </c>
      <c r="O125" s="51"/>
      <c r="P125" s="158">
        <f>O125*H125</f>
        <v>0</v>
      </c>
      <c r="Q125" s="158">
        <v>8.0000000000000007E-5</v>
      </c>
      <c r="R125" s="158">
        <f>Q125*H125</f>
        <v>0.22197455999999999</v>
      </c>
      <c r="S125" s="158">
        <v>0</v>
      </c>
      <c r="T125" s="159">
        <f>S125*H125</f>
        <v>0</v>
      </c>
      <c r="AR125" s="18" t="s">
        <v>340</v>
      </c>
      <c r="AT125" s="18" t="s">
        <v>120</v>
      </c>
      <c r="AU125" s="18" t="s">
        <v>83</v>
      </c>
      <c r="AY125" s="18" t="s">
        <v>117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8" t="s">
        <v>81</v>
      </c>
      <c r="BK125" s="160">
        <f>ROUND(I125*H125,2)</f>
        <v>0</v>
      </c>
      <c r="BL125" s="18" t="s">
        <v>340</v>
      </c>
      <c r="BM125" s="18" t="s">
        <v>803</v>
      </c>
    </row>
    <row r="126" spans="2:65" s="12" customFormat="1" ht="11.25">
      <c r="B126" s="168"/>
      <c r="D126" s="169" t="s">
        <v>187</v>
      </c>
      <c r="E126" s="170" t="s">
        <v>3</v>
      </c>
      <c r="F126" s="171" t="s">
        <v>804</v>
      </c>
      <c r="H126" s="172">
        <v>2476.1419999999998</v>
      </c>
      <c r="I126" s="173"/>
      <c r="L126" s="168"/>
      <c r="M126" s="174"/>
      <c r="N126" s="175"/>
      <c r="O126" s="175"/>
      <c r="P126" s="175"/>
      <c r="Q126" s="175"/>
      <c r="R126" s="175"/>
      <c r="S126" s="175"/>
      <c r="T126" s="176"/>
      <c r="AT126" s="170" t="s">
        <v>187</v>
      </c>
      <c r="AU126" s="170" t="s">
        <v>83</v>
      </c>
      <c r="AV126" s="12" t="s">
        <v>83</v>
      </c>
      <c r="AW126" s="12" t="s">
        <v>34</v>
      </c>
      <c r="AX126" s="12" t="s">
        <v>74</v>
      </c>
      <c r="AY126" s="170" t="s">
        <v>117</v>
      </c>
    </row>
    <row r="127" spans="2:65" s="15" customFormat="1" ht="11.25">
      <c r="B127" s="192"/>
      <c r="D127" s="169" t="s">
        <v>187</v>
      </c>
      <c r="E127" s="193" t="s">
        <v>751</v>
      </c>
      <c r="F127" s="194" t="s">
        <v>240</v>
      </c>
      <c r="H127" s="195">
        <v>2476.1419999999998</v>
      </c>
      <c r="I127" s="196"/>
      <c r="L127" s="192"/>
      <c r="M127" s="197"/>
      <c r="N127" s="198"/>
      <c r="O127" s="198"/>
      <c r="P127" s="198"/>
      <c r="Q127" s="198"/>
      <c r="R127" s="198"/>
      <c r="S127" s="198"/>
      <c r="T127" s="199"/>
      <c r="AT127" s="193" t="s">
        <v>187</v>
      </c>
      <c r="AU127" s="193" t="s">
        <v>83</v>
      </c>
      <c r="AV127" s="15" t="s">
        <v>135</v>
      </c>
      <c r="AW127" s="15" t="s">
        <v>34</v>
      </c>
      <c r="AX127" s="15" t="s">
        <v>74</v>
      </c>
      <c r="AY127" s="193" t="s">
        <v>117</v>
      </c>
    </row>
    <row r="128" spans="2:65" s="12" customFormat="1" ht="11.25">
      <c r="B128" s="168"/>
      <c r="D128" s="169" t="s">
        <v>187</v>
      </c>
      <c r="E128" s="170" t="s">
        <v>3</v>
      </c>
      <c r="F128" s="171" t="s">
        <v>805</v>
      </c>
      <c r="H128" s="172">
        <v>298.54000000000002</v>
      </c>
      <c r="I128" s="173"/>
      <c r="L128" s="168"/>
      <c r="M128" s="174"/>
      <c r="N128" s="175"/>
      <c r="O128" s="175"/>
      <c r="P128" s="175"/>
      <c r="Q128" s="175"/>
      <c r="R128" s="175"/>
      <c r="S128" s="175"/>
      <c r="T128" s="176"/>
      <c r="AT128" s="170" t="s">
        <v>187</v>
      </c>
      <c r="AU128" s="170" t="s">
        <v>83</v>
      </c>
      <c r="AV128" s="12" t="s">
        <v>83</v>
      </c>
      <c r="AW128" s="12" t="s">
        <v>34</v>
      </c>
      <c r="AX128" s="12" t="s">
        <v>74</v>
      </c>
      <c r="AY128" s="170" t="s">
        <v>117</v>
      </c>
    </row>
    <row r="129" spans="2:65" s="15" customFormat="1" ht="11.25">
      <c r="B129" s="192"/>
      <c r="D129" s="169" t="s">
        <v>187</v>
      </c>
      <c r="E129" s="193" t="s">
        <v>754</v>
      </c>
      <c r="F129" s="194" t="s">
        <v>240</v>
      </c>
      <c r="H129" s="195">
        <v>298.54000000000002</v>
      </c>
      <c r="I129" s="196"/>
      <c r="L129" s="192"/>
      <c r="M129" s="197"/>
      <c r="N129" s="198"/>
      <c r="O129" s="198"/>
      <c r="P129" s="198"/>
      <c r="Q129" s="198"/>
      <c r="R129" s="198"/>
      <c r="S129" s="198"/>
      <c r="T129" s="199"/>
      <c r="AT129" s="193" t="s">
        <v>187</v>
      </c>
      <c r="AU129" s="193" t="s">
        <v>83</v>
      </c>
      <c r="AV129" s="15" t="s">
        <v>135</v>
      </c>
      <c r="AW129" s="15" t="s">
        <v>34</v>
      </c>
      <c r="AX129" s="15" t="s">
        <v>74</v>
      </c>
      <c r="AY129" s="193" t="s">
        <v>117</v>
      </c>
    </row>
    <row r="130" spans="2:65" s="14" customFormat="1" ht="11.25">
      <c r="B130" s="184"/>
      <c r="D130" s="169" t="s">
        <v>187</v>
      </c>
      <c r="E130" s="185" t="s">
        <v>748</v>
      </c>
      <c r="F130" s="186" t="s">
        <v>211</v>
      </c>
      <c r="H130" s="187">
        <v>2774.6819999999998</v>
      </c>
      <c r="I130" s="188"/>
      <c r="L130" s="184"/>
      <c r="M130" s="189"/>
      <c r="N130" s="190"/>
      <c r="O130" s="190"/>
      <c r="P130" s="190"/>
      <c r="Q130" s="190"/>
      <c r="R130" s="190"/>
      <c r="S130" s="190"/>
      <c r="T130" s="191"/>
      <c r="AT130" s="185" t="s">
        <v>187</v>
      </c>
      <c r="AU130" s="185" t="s">
        <v>83</v>
      </c>
      <c r="AV130" s="14" t="s">
        <v>181</v>
      </c>
      <c r="AW130" s="14" t="s">
        <v>34</v>
      </c>
      <c r="AX130" s="14" t="s">
        <v>81</v>
      </c>
      <c r="AY130" s="185" t="s">
        <v>117</v>
      </c>
    </row>
    <row r="131" spans="2:65" s="1" customFormat="1" ht="16.350000000000001" customHeight="1">
      <c r="B131" s="148"/>
      <c r="C131" s="200" t="s">
        <v>289</v>
      </c>
      <c r="D131" s="200" t="s">
        <v>276</v>
      </c>
      <c r="E131" s="201" t="s">
        <v>806</v>
      </c>
      <c r="F131" s="202" t="s">
        <v>807</v>
      </c>
      <c r="G131" s="203" t="s">
        <v>180</v>
      </c>
      <c r="H131" s="204">
        <v>3190.884</v>
      </c>
      <c r="I131" s="205"/>
      <c r="J131" s="206">
        <f>ROUND(I131*H131,2)</f>
        <v>0</v>
      </c>
      <c r="K131" s="202" t="s">
        <v>3</v>
      </c>
      <c r="L131" s="207"/>
      <c r="M131" s="208" t="s">
        <v>3</v>
      </c>
      <c r="N131" s="209" t="s">
        <v>45</v>
      </c>
      <c r="O131" s="51"/>
      <c r="P131" s="158">
        <f>O131*H131</f>
        <v>0</v>
      </c>
      <c r="Q131" s="158">
        <v>1.9E-3</v>
      </c>
      <c r="R131" s="158">
        <f>Q131*H131</f>
        <v>6.0626796000000001</v>
      </c>
      <c r="S131" s="158">
        <v>0</v>
      </c>
      <c r="T131" s="159">
        <f>S131*H131</f>
        <v>0</v>
      </c>
      <c r="AR131" s="18" t="s">
        <v>442</v>
      </c>
      <c r="AT131" s="18" t="s">
        <v>276</v>
      </c>
      <c r="AU131" s="18" t="s">
        <v>83</v>
      </c>
      <c r="AY131" s="18" t="s">
        <v>117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8" t="s">
        <v>81</v>
      </c>
      <c r="BK131" s="160">
        <f>ROUND(I131*H131,2)</f>
        <v>0</v>
      </c>
      <c r="BL131" s="18" t="s">
        <v>340</v>
      </c>
      <c r="BM131" s="18" t="s">
        <v>808</v>
      </c>
    </row>
    <row r="132" spans="2:65" s="12" customFormat="1" ht="11.25">
      <c r="B132" s="168"/>
      <c r="D132" s="169" t="s">
        <v>187</v>
      </c>
      <c r="F132" s="171" t="s">
        <v>809</v>
      </c>
      <c r="H132" s="172">
        <v>3190.884</v>
      </c>
      <c r="I132" s="173"/>
      <c r="L132" s="168"/>
      <c r="M132" s="174"/>
      <c r="N132" s="175"/>
      <c r="O132" s="175"/>
      <c r="P132" s="175"/>
      <c r="Q132" s="175"/>
      <c r="R132" s="175"/>
      <c r="S132" s="175"/>
      <c r="T132" s="176"/>
      <c r="AT132" s="170" t="s">
        <v>187</v>
      </c>
      <c r="AU132" s="170" t="s">
        <v>83</v>
      </c>
      <c r="AV132" s="12" t="s">
        <v>83</v>
      </c>
      <c r="AW132" s="12" t="s">
        <v>4</v>
      </c>
      <c r="AX132" s="12" t="s">
        <v>81</v>
      </c>
      <c r="AY132" s="170" t="s">
        <v>117</v>
      </c>
    </row>
    <row r="133" spans="2:65" s="1" customFormat="1" ht="32.65" customHeight="1">
      <c r="B133" s="148"/>
      <c r="C133" s="149" t="s">
        <v>319</v>
      </c>
      <c r="D133" s="149" t="s">
        <v>120</v>
      </c>
      <c r="E133" s="150" t="s">
        <v>810</v>
      </c>
      <c r="F133" s="151" t="s">
        <v>811</v>
      </c>
      <c r="G133" s="152" t="s">
        <v>180</v>
      </c>
      <c r="H133" s="153">
        <v>470.77499999999998</v>
      </c>
      <c r="I133" s="154"/>
      <c r="J133" s="155">
        <f>ROUND(I133*H133,2)</f>
        <v>0</v>
      </c>
      <c r="K133" s="151" t="s">
        <v>131</v>
      </c>
      <c r="L133" s="32"/>
      <c r="M133" s="156" t="s">
        <v>3</v>
      </c>
      <c r="N133" s="157" t="s">
        <v>45</v>
      </c>
      <c r="O133" s="51"/>
      <c r="P133" s="158">
        <f>O133*H133</f>
        <v>0</v>
      </c>
      <c r="Q133" s="158">
        <v>1.6000000000000001E-4</v>
      </c>
      <c r="R133" s="158">
        <f>Q133*H133</f>
        <v>7.5324000000000002E-2</v>
      </c>
      <c r="S133" s="158">
        <v>0</v>
      </c>
      <c r="T133" s="159">
        <f>S133*H133</f>
        <v>0</v>
      </c>
      <c r="AR133" s="18" t="s">
        <v>340</v>
      </c>
      <c r="AT133" s="18" t="s">
        <v>120</v>
      </c>
      <c r="AU133" s="18" t="s">
        <v>83</v>
      </c>
      <c r="AY133" s="18" t="s">
        <v>117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8" t="s">
        <v>81</v>
      </c>
      <c r="BK133" s="160">
        <f>ROUND(I133*H133,2)</f>
        <v>0</v>
      </c>
      <c r="BL133" s="18" t="s">
        <v>340</v>
      </c>
      <c r="BM133" s="18" t="s">
        <v>812</v>
      </c>
    </row>
    <row r="134" spans="2:65" s="12" customFormat="1" ht="11.25">
      <c r="B134" s="168"/>
      <c r="D134" s="169" t="s">
        <v>187</v>
      </c>
      <c r="E134" s="170" t="s">
        <v>3</v>
      </c>
      <c r="F134" s="171" t="s">
        <v>813</v>
      </c>
      <c r="H134" s="172">
        <v>224.33199999999999</v>
      </c>
      <c r="I134" s="173"/>
      <c r="L134" s="168"/>
      <c r="M134" s="174"/>
      <c r="N134" s="175"/>
      <c r="O134" s="175"/>
      <c r="P134" s="175"/>
      <c r="Q134" s="175"/>
      <c r="R134" s="175"/>
      <c r="S134" s="175"/>
      <c r="T134" s="176"/>
      <c r="AT134" s="170" t="s">
        <v>187</v>
      </c>
      <c r="AU134" s="170" t="s">
        <v>83</v>
      </c>
      <c r="AV134" s="12" t="s">
        <v>83</v>
      </c>
      <c r="AW134" s="12" t="s">
        <v>34</v>
      </c>
      <c r="AX134" s="12" t="s">
        <v>74</v>
      </c>
      <c r="AY134" s="170" t="s">
        <v>117</v>
      </c>
    </row>
    <row r="135" spans="2:65" s="12" customFormat="1" ht="11.25">
      <c r="B135" s="168"/>
      <c r="D135" s="169" t="s">
        <v>187</v>
      </c>
      <c r="E135" s="170" t="s">
        <v>3</v>
      </c>
      <c r="F135" s="171" t="s">
        <v>814</v>
      </c>
      <c r="H135" s="172">
        <v>98.974000000000004</v>
      </c>
      <c r="I135" s="173"/>
      <c r="L135" s="168"/>
      <c r="M135" s="174"/>
      <c r="N135" s="175"/>
      <c r="O135" s="175"/>
      <c r="P135" s="175"/>
      <c r="Q135" s="175"/>
      <c r="R135" s="175"/>
      <c r="S135" s="175"/>
      <c r="T135" s="176"/>
      <c r="AT135" s="170" t="s">
        <v>187</v>
      </c>
      <c r="AU135" s="170" t="s">
        <v>83</v>
      </c>
      <c r="AV135" s="12" t="s">
        <v>83</v>
      </c>
      <c r="AW135" s="12" t="s">
        <v>34</v>
      </c>
      <c r="AX135" s="12" t="s">
        <v>74</v>
      </c>
      <c r="AY135" s="170" t="s">
        <v>117</v>
      </c>
    </row>
    <row r="136" spans="2:65" s="15" customFormat="1" ht="11.25">
      <c r="B136" s="192"/>
      <c r="D136" s="169" t="s">
        <v>187</v>
      </c>
      <c r="E136" s="193" t="s">
        <v>740</v>
      </c>
      <c r="F136" s="194" t="s">
        <v>240</v>
      </c>
      <c r="H136" s="195">
        <v>323.30599999999998</v>
      </c>
      <c r="I136" s="196"/>
      <c r="L136" s="192"/>
      <c r="M136" s="197"/>
      <c r="N136" s="198"/>
      <c r="O136" s="198"/>
      <c r="P136" s="198"/>
      <c r="Q136" s="198"/>
      <c r="R136" s="198"/>
      <c r="S136" s="198"/>
      <c r="T136" s="199"/>
      <c r="AT136" s="193" t="s">
        <v>187</v>
      </c>
      <c r="AU136" s="193" t="s">
        <v>83</v>
      </c>
      <c r="AV136" s="15" t="s">
        <v>135</v>
      </c>
      <c r="AW136" s="15" t="s">
        <v>34</v>
      </c>
      <c r="AX136" s="15" t="s">
        <v>74</v>
      </c>
      <c r="AY136" s="193" t="s">
        <v>117</v>
      </c>
    </row>
    <row r="137" spans="2:65" s="12" customFormat="1" ht="11.25">
      <c r="B137" s="168"/>
      <c r="D137" s="169" t="s">
        <v>187</v>
      </c>
      <c r="E137" s="170" t="s">
        <v>3</v>
      </c>
      <c r="F137" s="171" t="s">
        <v>815</v>
      </c>
      <c r="H137" s="172">
        <v>112.407</v>
      </c>
      <c r="I137" s="173"/>
      <c r="L137" s="168"/>
      <c r="M137" s="174"/>
      <c r="N137" s="175"/>
      <c r="O137" s="175"/>
      <c r="P137" s="175"/>
      <c r="Q137" s="175"/>
      <c r="R137" s="175"/>
      <c r="S137" s="175"/>
      <c r="T137" s="176"/>
      <c r="AT137" s="170" t="s">
        <v>187</v>
      </c>
      <c r="AU137" s="170" t="s">
        <v>83</v>
      </c>
      <c r="AV137" s="12" t="s">
        <v>83</v>
      </c>
      <c r="AW137" s="12" t="s">
        <v>34</v>
      </c>
      <c r="AX137" s="12" t="s">
        <v>74</v>
      </c>
      <c r="AY137" s="170" t="s">
        <v>117</v>
      </c>
    </row>
    <row r="138" spans="2:65" s="12" customFormat="1" ht="11.25">
      <c r="B138" s="168"/>
      <c r="D138" s="169" t="s">
        <v>187</v>
      </c>
      <c r="E138" s="170" t="s">
        <v>3</v>
      </c>
      <c r="F138" s="171" t="s">
        <v>816</v>
      </c>
      <c r="H138" s="172">
        <v>35.061999999999998</v>
      </c>
      <c r="I138" s="173"/>
      <c r="L138" s="168"/>
      <c r="M138" s="174"/>
      <c r="N138" s="175"/>
      <c r="O138" s="175"/>
      <c r="P138" s="175"/>
      <c r="Q138" s="175"/>
      <c r="R138" s="175"/>
      <c r="S138" s="175"/>
      <c r="T138" s="176"/>
      <c r="AT138" s="170" t="s">
        <v>187</v>
      </c>
      <c r="AU138" s="170" t="s">
        <v>83</v>
      </c>
      <c r="AV138" s="12" t="s">
        <v>83</v>
      </c>
      <c r="AW138" s="12" t="s">
        <v>34</v>
      </c>
      <c r="AX138" s="12" t="s">
        <v>74</v>
      </c>
      <c r="AY138" s="170" t="s">
        <v>117</v>
      </c>
    </row>
    <row r="139" spans="2:65" s="15" customFormat="1" ht="11.25">
      <c r="B139" s="192"/>
      <c r="D139" s="169" t="s">
        <v>187</v>
      </c>
      <c r="E139" s="193" t="s">
        <v>743</v>
      </c>
      <c r="F139" s="194" t="s">
        <v>240</v>
      </c>
      <c r="H139" s="195">
        <v>147.46899999999999</v>
      </c>
      <c r="I139" s="196"/>
      <c r="L139" s="192"/>
      <c r="M139" s="197"/>
      <c r="N139" s="198"/>
      <c r="O139" s="198"/>
      <c r="P139" s="198"/>
      <c r="Q139" s="198"/>
      <c r="R139" s="198"/>
      <c r="S139" s="198"/>
      <c r="T139" s="199"/>
      <c r="AT139" s="193" t="s">
        <v>187</v>
      </c>
      <c r="AU139" s="193" t="s">
        <v>83</v>
      </c>
      <c r="AV139" s="15" t="s">
        <v>135</v>
      </c>
      <c r="AW139" s="15" t="s">
        <v>34</v>
      </c>
      <c r="AX139" s="15" t="s">
        <v>74</v>
      </c>
      <c r="AY139" s="193" t="s">
        <v>117</v>
      </c>
    </row>
    <row r="140" spans="2:65" s="14" customFormat="1" ht="11.25">
      <c r="B140" s="184"/>
      <c r="D140" s="169" t="s">
        <v>187</v>
      </c>
      <c r="E140" s="185" t="s">
        <v>737</v>
      </c>
      <c r="F140" s="186" t="s">
        <v>211</v>
      </c>
      <c r="H140" s="187">
        <v>470.77499999999998</v>
      </c>
      <c r="I140" s="188"/>
      <c r="L140" s="184"/>
      <c r="M140" s="189"/>
      <c r="N140" s="190"/>
      <c r="O140" s="190"/>
      <c r="P140" s="190"/>
      <c r="Q140" s="190"/>
      <c r="R140" s="190"/>
      <c r="S140" s="190"/>
      <c r="T140" s="191"/>
      <c r="AT140" s="185" t="s">
        <v>187</v>
      </c>
      <c r="AU140" s="185" t="s">
        <v>83</v>
      </c>
      <c r="AV140" s="14" t="s">
        <v>181</v>
      </c>
      <c r="AW140" s="14" t="s">
        <v>34</v>
      </c>
      <c r="AX140" s="14" t="s">
        <v>81</v>
      </c>
      <c r="AY140" s="185" t="s">
        <v>117</v>
      </c>
    </row>
    <row r="141" spans="2:65" s="1" customFormat="1" ht="16.350000000000001" customHeight="1">
      <c r="B141" s="148"/>
      <c r="C141" s="200" t="s">
        <v>325</v>
      </c>
      <c r="D141" s="200" t="s">
        <v>276</v>
      </c>
      <c r="E141" s="201" t="s">
        <v>806</v>
      </c>
      <c r="F141" s="202" t="s">
        <v>807</v>
      </c>
      <c r="G141" s="203" t="s">
        <v>180</v>
      </c>
      <c r="H141" s="204">
        <v>541.39099999999996</v>
      </c>
      <c r="I141" s="205"/>
      <c r="J141" s="206">
        <f>ROUND(I141*H141,2)</f>
        <v>0</v>
      </c>
      <c r="K141" s="202" t="s">
        <v>3</v>
      </c>
      <c r="L141" s="207"/>
      <c r="M141" s="208" t="s">
        <v>3</v>
      </c>
      <c r="N141" s="209" t="s">
        <v>45</v>
      </c>
      <c r="O141" s="51"/>
      <c r="P141" s="158">
        <f>O141*H141</f>
        <v>0</v>
      </c>
      <c r="Q141" s="158">
        <v>1.9E-3</v>
      </c>
      <c r="R141" s="158">
        <f>Q141*H141</f>
        <v>1.0286428999999999</v>
      </c>
      <c r="S141" s="158">
        <v>0</v>
      </c>
      <c r="T141" s="159">
        <f>S141*H141</f>
        <v>0</v>
      </c>
      <c r="AR141" s="18" t="s">
        <v>442</v>
      </c>
      <c r="AT141" s="18" t="s">
        <v>276</v>
      </c>
      <c r="AU141" s="18" t="s">
        <v>83</v>
      </c>
      <c r="AY141" s="18" t="s">
        <v>117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8" t="s">
        <v>81</v>
      </c>
      <c r="BK141" s="160">
        <f>ROUND(I141*H141,2)</f>
        <v>0</v>
      </c>
      <c r="BL141" s="18" t="s">
        <v>340</v>
      </c>
      <c r="BM141" s="18" t="s">
        <v>817</v>
      </c>
    </row>
    <row r="142" spans="2:65" s="12" customFormat="1" ht="11.25">
      <c r="B142" s="168"/>
      <c r="D142" s="169" t="s">
        <v>187</v>
      </c>
      <c r="F142" s="171" t="s">
        <v>818</v>
      </c>
      <c r="H142" s="172">
        <v>541.39099999999996</v>
      </c>
      <c r="I142" s="173"/>
      <c r="L142" s="168"/>
      <c r="M142" s="174"/>
      <c r="N142" s="175"/>
      <c r="O142" s="175"/>
      <c r="P142" s="175"/>
      <c r="Q142" s="175"/>
      <c r="R142" s="175"/>
      <c r="S142" s="175"/>
      <c r="T142" s="176"/>
      <c r="AT142" s="170" t="s">
        <v>187</v>
      </c>
      <c r="AU142" s="170" t="s">
        <v>83</v>
      </c>
      <c r="AV142" s="12" t="s">
        <v>83</v>
      </c>
      <c r="AW142" s="12" t="s">
        <v>4</v>
      </c>
      <c r="AX142" s="12" t="s">
        <v>81</v>
      </c>
      <c r="AY142" s="170" t="s">
        <v>117</v>
      </c>
    </row>
    <row r="143" spans="2:65" s="1" customFormat="1" ht="32.65" customHeight="1">
      <c r="B143" s="148"/>
      <c r="C143" s="149" t="s">
        <v>331</v>
      </c>
      <c r="D143" s="149" t="s">
        <v>120</v>
      </c>
      <c r="E143" s="150" t="s">
        <v>819</v>
      </c>
      <c r="F143" s="151" t="s">
        <v>820</v>
      </c>
      <c r="G143" s="152" t="s">
        <v>180</v>
      </c>
      <c r="H143" s="153">
        <v>58.48</v>
      </c>
      <c r="I143" s="154"/>
      <c r="J143" s="155">
        <f>ROUND(I143*H143,2)</f>
        <v>0</v>
      </c>
      <c r="K143" s="151" t="s">
        <v>131</v>
      </c>
      <c r="L143" s="32"/>
      <c r="M143" s="156" t="s">
        <v>3</v>
      </c>
      <c r="N143" s="157" t="s">
        <v>45</v>
      </c>
      <c r="O143" s="51"/>
      <c r="P143" s="158">
        <f>O143*H143</f>
        <v>0</v>
      </c>
      <c r="Q143" s="158">
        <v>2.4000000000000001E-4</v>
      </c>
      <c r="R143" s="158">
        <f>Q143*H143</f>
        <v>1.4035199999999999E-2</v>
      </c>
      <c r="S143" s="158">
        <v>0</v>
      </c>
      <c r="T143" s="159">
        <f>S143*H143</f>
        <v>0</v>
      </c>
      <c r="AR143" s="18" t="s">
        <v>340</v>
      </c>
      <c r="AT143" s="18" t="s">
        <v>120</v>
      </c>
      <c r="AU143" s="18" t="s">
        <v>83</v>
      </c>
      <c r="AY143" s="18" t="s">
        <v>117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8" t="s">
        <v>81</v>
      </c>
      <c r="BK143" s="160">
        <f>ROUND(I143*H143,2)</f>
        <v>0</v>
      </c>
      <c r="BL143" s="18" t="s">
        <v>340</v>
      </c>
      <c r="BM143" s="18" t="s">
        <v>821</v>
      </c>
    </row>
    <row r="144" spans="2:65" s="12" customFormat="1" ht="11.25">
      <c r="B144" s="168"/>
      <c r="D144" s="169" t="s">
        <v>187</v>
      </c>
      <c r="E144" s="170" t="s">
        <v>3</v>
      </c>
      <c r="F144" s="171" t="s">
        <v>822</v>
      </c>
      <c r="H144" s="172">
        <v>29.24</v>
      </c>
      <c r="I144" s="173"/>
      <c r="L144" s="168"/>
      <c r="M144" s="174"/>
      <c r="N144" s="175"/>
      <c r="O144" s="175"/>
      <c r="P144" s="175"/>
      <c r="Q144" s="175"/>
      <c r="R144" s="175"/>
      <c r="S144" s="175"/>
      <c r="T144" s="176"/>
      <c r="AT144" s="170" t="s">
        <v>187</v>
      </c>
      <c r="AU144" s="170" t="s">
        <v>83</v>
      </c>
      <c r="AV144" s="12" t="s">
        <v>83</v>
      </c>
      <c r="AW144" s="12" t="s">
        <v>34</v>
      </c>
      <c r="AX144" s="12" t="s">
        <v>74</v>
      </c>
      <c r="AY144" s="170" t="s">
        <v>117</v>
      </c>
    </row>
    <row r="145" spans="2:65" s="15" customFormat="1" ht="11.25">
      <c r="B145" s="192"/>
      <c r="D145" s="169" t="s">
        <v>187</v>
      </c>
      <c r="E145" s="193" t="s">
        <v>760</v>
      </c>
      <c r="F145" s="194" t="s">
        <v>240</v>
      </c>
      <c r="H145" s="195">
        <v>29.24</v>
      </c>
      <c r="I145" s="196"/>
      <c r="L145" s="192"/>
      <c r="M145" s="197"/>
      <c r="N145" s="198"/>
      <c r="O145" s="198"/>
      <c r="P145" s="198"/>
      <c r="Q145" s="198"/>
      <c r="R145" s="198"/>
      <c r="S145" s="198"/>
      <c r="T145" s="199"/>
      <c r="AT145" s="193" t="s">
        <v>187</v>
      </c>
      <c r="AU145" s="193" t="s">
        <v>83</v>
      </c>
      <c r="AV145" s="15" t="s">
        <v>135</v>
      </c>
      <c r="AW145" s="15" t="s">
        <v>34</v>
      </c>
      <c r="AX145" s="15" t="s">
        <v>74</v>
      </c>
      <c r="AY145" s="193" t="s">
        <v>117</v>
      </c>
    </row>
    <row r="146" spans="2:65" s="12" customFormat="1" ht="11.25">
      <c r="B146" s="168"/>
      <c r="D146" s="169" t="s">
        <v>187</v>
      </c>
      <c r="E146" s="170" t="s">
        <v>3</v>
      </c>
      <c r="F146" s="171" t="s">
        <v>822</v>
      </c>
      <c r="H146" s="172">
        <v>29.24</v>
      </c>
      <c r="I146" s="173"/>
      <c r="L146" s="168"/>
      <c r="M146" s="174"/>
      <c r="N146" s="175"/>
      <c r="O146" s="175"/>
      <c r="P146" s="175"/>
      <c r="Q146" s="175"/>
      <c r="R146" s="175"/>
      <c r="S146" s="175"/>
      <c r="T146" s="176"/>
      <c r="AT146" s="170" t="s">
        <v>187</v>
      </c>
      <c r="AU146" s="170" t="s">
        <v>83</v>
      </c>
      <c r="AV146" s="12" t="s">
        <v>83</v>
      </c>
      <c r="AW146" s="12" t="s">
        <v>34</v>
      </c>
      <c r="AX146" s="12" t="s">
        <v>74</v>
      </c>
      <c r="AY146" s="170" t="s">
        <v>117</v>
      </c>
    </row>
    <row r="147" spans="2:65" s="15" customFormat="1" ht="11.25">
      <c r="B147" s="192"/>
      <c r="D147" s="169" t="s">
        <v>187</v>
      </c>
      <c r="E147" s="193" t="s">
        <v>763</v>
      </c>
      <c r="F147" s="194" t="s">
        <v>240</v>
      </c>
      <c r="H147" s="195">
        <v>29.24</v>
      </c>
      <c r="I147" s="196"/>
      <c r="L147" s="192"/>
      <c r="M147" s="197"/>
      <c r="N147" s="198"/>
      <c r="O147" s="198"/>
      <c r="P147" s="198"/>
      <c r="Q147" s="198"/>
      <c r="R147" s="198"/>
      <c r="S147" s="198"/>
      <c r="T147" s="199"/>
      <c r="AT147" s="193" t="s">
        <v>187</v>
      </c>
      <c r="AU147" s="193" t="s">
        <v>83</v>
      </c>
      <c r="AV147" s="15" t="s">
        <v>135</v>
      </c>
      <c r="AW147" s="15" t="s">
        <v>34</v>
      </c>
      <c r="AX147" s="15" t="s">
        <v>74</v>
      </c>
      <c r="AY147" s="193" t="s">
        <v>117</v>
      </c>
    </row>
    <row r="148" spans="2:65" s="14" customFormat="1" ht="11.25">
      <c r="B148" s="184"/>
      <c r="D148" s="169" t="s">
        <v>187</v>
      </c>
      <c r="E148" s="185" t="s">
        <v>757</v>
      </c>
      <c r="F148" s="186" t="s">
        <v>211</v>
      </c>
      <c r="H148" s="187">
        <v>58.48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187</v>
      </c>
      <c r="AU148" s="185" t="s">
        <v>83</v>
      </c>
      <c r="AV148" s="14" t="s">
        <v>181</v>
      </c>
      <c r="AW148" s="14" t="s">
        <v>34</v>
      </c>
      <c r="AX148" s="14" t="s">
        <v>81</v>
      </c>
      <c r="AY148" s="185" t="s">
        <v>117</v>
      </c>
    </row>
    <row r="149" spans="2:65" s="1" customFormat="1" ht="16.350000000000001" customHeight="1">
      <c r="B149" s="148"/>
      <c r="C149" s="200" t="s">
        <v>9</v>
      </c>
      <c r="D149" s="200" t="s">
        <v>276</v>
      </c>
      <c r="E149" s="201" t="s">
        <v>806</v>
      </c>
      <c r="F149" s="202" t="s">
        <v>807</v>
      </c>
      <c r="G149" s="203" t="s">
        <v>180</v>
      </c>
      <c r="H149" s="204">
        <v>67.251999999999995</v>
      </c>
      <c r="I149" s="205"/>
      <c r="J149" s="206">
        <f>ROUND(I149*H149,2)</f>
        <v>0</v>
      </c>
      <c r="K149" s="202" t="s">
        <v>3</v>
      </c>
      <c r="L149" s="207"/>
      <c r="M149" s="208" t="s">
        <v>3</v>
      </c>
      <c r="N149" s="209" t="s">
        <v>45</v>
      </c>
      <c r="O149" s="51"/>
      <c r="P149" s="158">
        <f>O149*H149</f>
        <v>0</v>
      </c>
      <c r="Q149" s="158">
        <v>1.9E-3</v>
      </c>
      <c r="R149" s="158">
        <f>Q149*H149</f>
        <v>0.1277788</v>
      </c>
      <c r="S149" s="158">
        <v>0</v>
      </c>
      <c r="T149" s="159">
        <f>S149*H149</f>
        <v>0</v>
      </c>
      <c r="AR149" s="18" t="s">
        <v>442</v>
      </c>
      <c r="AT149" s="18" t="s">
        <v>276</v>
      </c>
      <c r="AU149" s="18" t="s">
        <v>83</v>
      </c>
      <c r="AY149" s="18" t="s">
        <v>117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8" t="s">
        <v>81</v>
      </c>
      <c r="BK149" s="160">
        <f>ROUND(I149*H149,2)</f>
        <v>0</v>
      </c>
      <c r="BL149" s="18" t="s">
        <v>340</v>
      </c>
      <c r="BM149" s="18" t="s">
        <v>823</v>
      </c>
    </row>
    <row r="150" spans="2:65" s="12" customFormat="1" ht="11.25">
      <c r="B150" s="168"/>
      <c r="D150" s="169" t="s">
        <v>187</v>
      </c>
      <c r="F150" s="171" t="s">
        <v>824</v>
      </c>
      <c r="H150" s="172">
        <v>67.251999999999995</v>
      </c>
      <c r="I150" s="173"/>
      <c r="L150" s="168"/>
      <c r="M150" s="174"/>
      <c r="N150" s="175"/>
      <c r="O150" s="175"/>
      <c r="P150" s="175"/>
      <c r="Q150" s="175"/>
      <c r="R150" s="175"/>
      <c r="S150" s="175"/>
      <c r="T150" s="176"/>
      <c r="AT150" s="170" t="s">
        <v>187</v>
      </c>
      <c r="AU150" s="170" t="s">
        <v>83</v>
      </c>
      <c r="AV150" s="12" t="s">
        <v>83</v>
      </c>
      <c r="AW150" s="12" t="s">
        <v>4</v>
      </c>
      <c r="AX150" s="12" t="s">
        <v>81</v>
      </c>
      <c r="AY150" s="170" t="s">
        <v>117</v>
      </c>
    </row>
    <row r="151" spans="2:65" s="1" customFormat="1" ht="16.350000000000001" customHeight="1">
      <c r="B151" s="148"/>
      <c r="C151" s="149" t="s">
        <v>340</v>
      </c>
      <c r="D151" s="149" t="s">
        <v>120</v>
      </c>
      <c r="E151" s="150" t="s">
        <v>825</v>
      </c>
      <c r="F151" s="151" t="s">
        <v>826</v>
      </c>
      <c r="G151" s="152" t="s">
        <v>180</v>
      </c>
      <c r="H151" s="153">
        <v>60</v>
      </c>
      <c r="I151" s="154"/>
      <c r="J151" s="155">
        <f>ROUND(I151*H151,2)</f>
        <v>0</v>
      </c>
      <c r="K151" s="151" t="s">
        <v>131</v>
      </c>
      <c r="L151" s="32"/>
      <c r="M151" s="156" t="s">
        <v>3</v>
      </c>
      <c r="N151" s="157" t="s">
        <v>45</v>
      </c>
      <c r="O151" s="51"/>
      <c r="P151" s="158">
        <f>O151*H151</f>
        <v>0</v>
      </c>
      <c r="Q151" s="158">
        <v>0</v>
      </c>
      <c r="R151" s="158">
        <f>Q151*H151</f>
        <v>0</v>
      </c>
      <c r="S151" s="158">
        <v>6.0000000000000001E-3</v>
      </c>
      <c r="T151" s="159">
        <f>S151*H151</f>
        <v>0.36</v>
      </c>
      <c r="AR151" s="18" t="s">
        <v>340</v>
      </c>
      <c r="AT151" s="18" t="s">
        <v>120</v>
      </c>
      <c r="AU151" s="18" t="s">
        <v>83</v>
      </c>
      <c r="AY151" s="18" t="s">
        <v>117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8" t="s">
        <v>81</v>
      </c>
      <c r="BK151" s="160">
        <f>ROUND(I151*H151,2)</f>
        <v>0</v>
      </c>
      <c r="BL151" s="18" t="s">
        <v>340</v>
      </c>
      <c r="BM151" s="18" t="s">
        <v>827</v>
      </c>
    </row>
    <row r="152" spans="2:65" s="12" customFormat="1" ht="11.25">
      <c r="B152" s="168"/>
      <c r="D152" s="169" t="s">
        <v>187</v>
      </c>
      <c r="E152" s="170" t="s">
        <v>3</v>
      </c>
      <c r="F152" s="171" t="s">
        <v>746</v>
      </c>
      <c r="H152" s="172">
        <v>60</v>
      </c>
      <c r="I152" s="173"/>
      <c r="L152" s="168"/>
      <c r="M152" s="174"/>
      <c r="N152" s="175"/>
      <c r="O152" s="175"/>
      <c r="P152" s="175"/>
      <c r="Q152" s="175"/>
      <c r="R152" s="175"/>
      <c r="S152" s="175"/>
      <c r="T152" s="176"/>
      <c r="AT152" s="170" t="s">
        <v>187</v>
      </c>
      <c r="AU152" s="170" t="s">
        <v>83</v>
      </c>
      <c r="AV152" s="12" t="s">
        <v>83</v>
      </c>
      <c r="AW152" s="12" t="s">
        <v>34</v>
      </c>
      <c r="AX152" s="12" t="s">
        <v>81</v>
      </c>
      <c r="AY152" s="170" t="s">
        <v>117</v>
      </c>
    </row>
    <row r="153" spans="2:65" s="1" customFormat="1" ht="21.75" customHeight="1">
      <c r="B153" s="148"/>
      <c r="C153" s="149" t="s">
        <v>345</v>
      </c>
      <c r="D153" s="149" t="s">
        <v>120</v>
      </c>
      <c r="E153" s="150" t="s">
        <v>828</v>
      </c>
      <c r="F153" s="151" t="s">
        <v>829</v>
      </c>
      <c r="G153" s="152" t="s">
        <v>180</v>
      </c>
      <c r="H153" s="153">
        <v>60</v>
      </c>
      <c r="I153" s="154"/>
      <c r="J153" s="155">
        <f>ROUND(I153*H153,2)</f>
        <v>0</v>
      </c>
      <c r="K153" s="151" t="s">
        <v>131</v>
      </c>
      <c r="L153" s="32"/>
      <c r="M153" s="156" t="s">
        <v>3</v>
      </c>
      <c r="N153" s="157" t="s">
        <v>45</v>
      </c>
      <c r="O153" s="51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AR153" s="18" t="s">
        <v>340</v>
      </c>
      <c r="AT153" s="18" t="s">
        <v>120</v>
      </c>
      <c r="AU153" s="18" t="s">
        <v>83</v>
      </c>
      <c r="AY153" s="18" t="s">
        <v>117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8" t="s">
        <v>81</v>
      </c>
      <c r="BK153" s="160">
        <f>ROUND(I153*H153,2)</f>
        <v>0</v>
      </c>
      <c r="BL153" s="18" t="s">
        <v>340</v>
      </c>
      <c r="BM153" s="18" t="s">
        <v>830</v>
      </c>
    </row>
    <row r="154" spans="2:65" s="13" customFormat="1" ht="11.25">
      <c r="B154" s="177"/>
      <c r="D154" s="169" t="s">
        <v>187</v>
      </c>
      <c r="E154" s="178" t="s">
        <v>3</v>
      </c>
      <c r="F154" s="179" t="s">
        <v>831</v>
      </c>
      <c r="H154" s="178" t="s">
        <v>3</v>
      </c>
      <c r="I154" s="180"/>
      <c r="L154" s="177"/>
      <c r="M154" s="181"/>
      <c r="N154" s="182"/>
      <c r="O154" s="182"/>
      <c r="P154" s="182"/>
      <c r="Q154" s="182"/>
      <c r="R154" s="182"/>
      <c r="S154" s="182"/>
      <c r="T154" s="183"/>
      <c r="AT154" s="178" t="s">
        <v>187</v>
      </c>
      <c r="AU154" s="178" t="s">
        <v>83</v>
      </c>
      <c r="AV154" s="13" t="s">
        <v>81</v>
      </c>
      <c r="AW154" s="13" t="s">
        <v>34</v>
      </c>
      <c r="AX154" s="13" t="s">
        <v>74</v>
      </c>
      <c r="AY154" s="178" t="s">
        <v>117</v>
      </c>
    </row>
    <row r="155" spans="2:65" s="12" customFormat="1" ht="11.25">
      <c r="B155" s="168"/>
      <c r="D155" s="169" t="s">
        <v>187</v>
      </c>
      <c r="E155" s="170" t="s">
        <v>746</v>
      </c>
      <c r="F155" s="171" t="s">
        <v>832</v>
      </c>
      <c r="H155" s="172">
        <v>60</v>
      </c>
      <c r="I155" s="173"/>
      <c r="L155" s="168"/>
      <c r="M155" s="174"/>
      <c r="N155" s="175"/>
      <c r="O155" s="175"/>
      <c r="P155" s="175"/>
      <c r="Q155" s="175"/>
      <c r="R155" s="175"/>
      <c r="S155" s="175"/>
      <c r="T155" s="176"/>
      <c r="AT155" s="170" t="s">
        <v>187</v>
      </c>
      <c r="AU155" s="170" t="s">
        <v>83</v>
      </c>
      <c r="AV155" s="12" t="s">
        <v>83</v>
      </c>
      <c r="AW155" s="12" t="s">
        <v>34</v>
      </c>
      <c r="AX155" s="12" t="s">
        <v>81</v>
      </c>
      <c r="AY155" s="170" t="s">
        <v>117</v>
      </c>
    </row>
    <row r="156" spans="2:65" s="1" customFormat="1" ht="16.350000000000001" customHeight="1">
      <c r="B156" s="148"/>
      <c r="C156" s="200" t="s">
        <v>357</v>
      </c>
      <c r="D156" s="200" t="s">
        <v>276</v>
      </c>
      <c r="E156" s="201" t="s">
        <v>833</v>
      </c>
      <c r="F156" s="202" t="s">
        <v>834</v>
      </c>
      <c r="G156" s="203" t="s">
        <v>534</v>
      </c>
      <c r="H156" s="204">
        <v>2.1000000000000001E-2</v>
      </c>
      <c r="I156" s="205"/>
      <c r="J156" s="206">
        <f>ROUND(I156*H156,2)</f>
        <v>0</v>
      </c>
      <c r="K156" s="202" t="s">
        <v>131</v>
      </c>
      <c r="L156" s="207"/>
      <c r="M156" s="208" t="s">
        <v>3</v>
      </c>
      <c r="N156" s="209" t="s">
        <v>45</v>
      </c>
      <c r="O156" s="51"/>
      <c r="P156" s="158">
        <f>O156*H156</f>
        <v>0</v>
      </c>
      <c r="Q156" s="158">
        <v>1</v>
      </c>
      <c r="R156" s="158">
        <f>Q156*H156</f>
        <v>2.1000000000000001E-2</v>
      </c>
      <c r="S156" s="158">
        <v>0</v>
      </c>
      <c r="T156" s="159">
        <f>S156*H156</f>
        <v>0</v>
      </c>
      <c r="AR156" s="18" t="s">
        <v>442</v>
      </c>
      <c r="AT156" s="18" t="s">
        <v>276</v>
      </c>
      <c r="AU156" s="18" t="s">
        <v>83</v>
      </c>
      <c r="AY156" s="18" t="s">
        <v>117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8" t="s">
        <v>81</v>
      </c>
      <c r="BK156" s="160">
        <f>ROUND(I156*H156,2)</f>
        <v>0</v>
      </c>
      <c r="BL156" s="18" t="s">
        <v>340</v>
      </c>
      <c r="BM156" s="18" t="s">
        <v>835</v>
      </c>
    </row>
    <row r="157" spans="2:65" s="12" customFormat="1" ht="11.25">
      <c r="B157" s="168"/>
      <c r="D157" s="169" t="s">
        <v>187</v>
      </c>
      <c r="F157" s="171" t="s">
        <v>836</v>
      </c>
      <c r="H157" s="172">
        <v>2.1000000000000001E-2</v>
      </c>
      <c r="I157" s="173"/>
      <c r="L157" s="168"/>
      <c r="M157" s="174"/>
      <c r="N157" s="175"/>
      <c r="O157" s="175"/>
      <c r="P157" s="175"/>
      <c r="Q157" s="175"/>
      <c r="R157" s="175"/>
      <c r="S157" s="175"/>
      <c r="T157" s="176"/>
      <c r="AT157" s="170" t="s">
        <v>187</v>
      </c>
      <c r="AU157" s="170" t="s">
        <v>83</v>
      </c>
      <c r="AV157" s="12" t="s">
        <v>83</v>
      </c>
      <c r="AW157" s="12" t="s">
        <v>4</v>
      </c>
      <c r="AX157" s="12" t="s">
        <v>81</v>
      </c>
      <c r="AY157" s="170" t="s">
        <v>117</v>
      </c>
    </row>
    <row r="158" spans="2:65" s="1" customFormat="1" ht="16.350000000000001" customHeight="1">
      <c r="B158" s="148"/>
      <c r="C158" s="149" t="s">
        <v>362</v>
      </c>
      <c r="D158" s="149" t="s">
        <v>120</v>
      </c>
      <c r="E158" s="150" t="s">
        <v>837</v>
      </c>
      <c r="F158" s="151" t="s">
        <v>838</v>
      </c>
      <c r="G158" s="152" t="s">
        <v>180</v>
      </c>
      <c r="H158" s="153">
        <v>60</v>
      </c>
      <c r="I158" s="154"/>
      <c r="J158" s="155">
        <f>ROUND(I158*H158,2)</f>
        <v>0</v>
      </c>
      <c r="K158" s="151" t="s">
        <v>131</v>
      </c>
      <c r="L158" s="32"/>
      <c r="M158" s="156" t="s">
        <v>3</v>
      </c>
      <c r="N158" s="157" t="s">
        <v>45</v>
      </c>
      <c r="O158" s="51"/>
      <c r="P158" s="158">
        <f>O158*H158</f>
        <v>0</v>
      </c>
      <c r="Q158" s="158">
        <v>9.3999999999999997E-4</v>
      </c>
      <c r="R158" s="158">
        <f>Q158*H158</f>
        <v>5.6399999999999999E-2</v>
      </c>
      <c r="S158" s="158">
        <v>0</v>
      </c>
      <c r="T158" s="159">
        <f>S158*H158</f>
        <v>0</v>
      </c>
      <c r="AR158" s="18" t="s">
        <v>340</v>
      </c>
      <c r="AT158" s="18" t="s">
        <v>120</v>
      </c>
      <c r="AU158" s="18" t="s">
        <v>83</v>
      </c>
      <c r="AY158" s="18" t="s">
        <v>117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8" t="s">
        <v>81</v>
      </c>
      <c r="BK158" s="160">
        <f>ROUND(I158*H158,2)</f>
        <v>0</v>
      </c>
      <c r="BL158" s="18" t="s">
        <v>340</v>
      </c>
      <c r="BM158" s="18" t="s">
        <v>839</v>
      </c>
    </row>
    <row r="159" spans="2:65" s="12" customFormat="1" ht="11.25">
      <c r="B159" s="168"/>
      <c r="D159" s="169" t="s">
        <v>187</v>
      </c>
      <c r="E159" s="170" t="s">
        <v>3</v>
      </c>
      <c r="F159" s="171" t="s">
        <v>746</v>
      </c>
      <c r="H159" s="172">
        <v>60</v>
      </c>
      <c r="I159" s="173"/>
      <c r="L159" s="168"/>
      <c r="M159" s="174"/>
      <c r="N159" s="175"/>
      <c r="O159" s="175"/>
      <c r="P159" s="175"/>
      <c r="Q159" s="175"/>
      <c r="R159" s="175"/>
      <c r="S159" s="175"/>
      <c r="T159" s="176"/>
      <c r="AT159" s="170" t="s">
        <v>187</v>
      </c>
      <c r="AU159" s="170" t="s">
        <v>83</v>
      </c>
      <c r="AV159" s="12" t="s">
        <v>83</v>
      </c>
      <c r="AW159" s="12" t="s">
        <v>34</v>
      </c>
      <c r="AX159" s="12" t="s">
        <v>81</v>
      </c>
      <c r="AY159" s="170" t="s">
        <v>117</v>
      </c>
    </row>
    <row r="160" spans="2:65" s="1" customFormat="1" ht="16.350000000000001" customHeight="1">
      <c r="B160" s="148"/>
      <c r="C160" s="200" t="s">
        <v>367</v>
      </c>
      <c r="D160" s="200" t="s">
        <v>276</v>
      </c>
      <c r="E160" s="201" t="s">
        <v>840</v>
      </c>
      <c r="F160" s="202" t="s">
        <v>841</v>
      </c>
      <c r="G160" s="203" t="s">
        <v>180</v>
      </c>
      <c r="H160" s="204">
        <v>69</v>
      </c>
      <c r="I160" s="205"/>
      <c r="J160" s="206">
        <f>ROUND(I160*H160,2)</f>
        <v>0</v>
      </c>
      <c r="K160" s="202" t="s">
        <v>131</v>
      </c>
      <c r="L160" s="207"/>
      <c r="M160" s="208" t="s">
        <v>3</v>
      </c>
      <c r="N160" s="209" t="s">
        <v>45</v>
      </c>
      <c r="O160" s="51"/>
      <c r="P160" s="158">
        <f>O160*H160</f>
        <v>0</v>
      </c>
      <c r="Q160" s="158">
        <v>3.8800000000000002E-3</v>
      </c>
      <c r="R160" s="158">
        <f>Q160*H160</f>
        <v>0.26772000000000001</v>
      </c>
      <c r="S160" s="158">
        <v>0</v>
      </c>
      <c r="T160" s="159">
        <f>S160*H160</f>
        <v>0</v>
      </c>
      <c r="AR160" s="18" t="s">
        <v>442</v>
      </c>
      <c r="AT160" s="18" t="s">
        <v>276</v>
      </c>
      <c r="AU160" s="18" t="s">
        <v>83</v>
      </c>
      <c r="AY160" s="18" t="s">
        <v>117</v>
      </c>
      <c r="BE160" s="160">
        <f>IF(N160="základní",J160,0)</f>
        <v>0</v>
      </c>
      <c r="BF160" s="160">
        <f>IF(N160="snížená",J160,0)</f>
        <v>0</v>
      </c>
      <c r="BG160" s="160">
        <f>IF(N160="zákl. přenesená",J160,0)</f>
        <v>0</v>
      </c>
      <c r="BH160" s="160">
        <f>IF(N160="sníž. přenesená",J160,0)</f>
        <v>0</v>
      </c>
      <c r="BI160" s="160">
        <f>IF(N160="nulová",J160,0)</f>
        <v>0</v>
      </c>
      <c r="BJ160" s="18" t="s">
        <v>81</v>
      </c>
      <c r="BK160" s="160">
        <f>ROUND(I160*H160,2)</f>
        <v>0</v>
      </c>
      <c r="BL160" s="18" t="s">
        <v>340</v>
      </c>
      <c r="BM160" s="18" t="s">
        <v>842</v>
      </c>
    </row>
    <row r="161" spans="2:65" s="12" customFormat="1" ht="11.25">
      <c r="B161" s="168"/>
      <c r="D161" s="169" t="s">
        <v>187</v>
      </c>
      <c r="F161" s="171" t="s">
        <v>843</v>
      </c>
      <c r="H161" s="172">
        <v>69</v>
      </c>
      <c r="I161" s="173"/>
      <c r="L161" s="168"/>
      <c r="M161" s="174"/>
      <c r="N161" s="175"/>
      <c r="O161" s="175"/>
      <c r="P161" s="175"/>
      <c r="Q161" s="175"/>
      <c r="R161" s="175"/>
      <c r="S161" s="175"/>
      <c r="T161" s="176"/>
      <c r="AT161" s="170" t="s">
        <v>187</v>
      </c>
      <c r="AU161" s="170" t="s">
        <v>83</v>
      </c>
      <c r="AV161" s="12" t="s">
        <v>83</v>
      </c>
      <c r="AW161" s="12" t="s">
        <v>4</v>
      </c>
      <c r="AX161" s="12" t="s">
        <v>81</v>
      </c>
      <c r="AY161" s="170" t="s">
        <v>117</v>
      </c>
    </row>
    <row r="162" spans="2:65" s="1" customFormat="1" ht="21.75" customHeight="1">
      <c r="B162" s="148"/>
      <c r="C162" s="149" t="s">
        <v>8</v>
      </c>
      <c r="D162" s="149" t="s">
        <v>120</v>
      </c>
      <c r="E162" s="150" t="s">
        <v>844</v>
      </c>
      <c r="F162" s="151" t="s">
        <v>845</v>
      </c>
      <c r="G162" s="152" t="s">
        <v>180</v>
      </c>
      <c r="H162" s="153">
        <v>3303.9369999999999</v>
      </c>
      <c r="I162" s="154"/>
      <c r="J162" s="155">
        <f>ROUND(I162*H162,2)</f>
        <v>0</v>
      </c>
      <c r="K162" s="151" t="s">
        <v>131</v>
      </c>
      <c r="L162" s="32"/>
      <c r="M162" s="156" t="s">
        <v>3</v>
      </c>
      <c r="N162" s="157" t="s">
        <v>45</v>
      </c>
      <c r="O162" s="51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AR162" s="18" t="s">
        <v>340</v>
      </c>
      <c r="AT162" s="18" t="s">
        <v>120</v>
      </c>
      <c r="AU162" s="18" t="s">
        <v>83</v>
      </c>
      <c r="AY162" s="18" t="s">
        <v>117</v>
      </c>
      <c r="BE162" s="160">
        <f>IF(N162="základní",J162,0)</f>
        <v>0</v>
      </c>
      <c r="BF162" s="160">
        <f>IF(N162="snížená",J162,0)</f>
        <v>0</v>
      </c>
      <c r="BG162" s="160">
        <f>IF(N162="zákl. přenesená",J162,0)</f>
        <v>0</v>
      </c>
      <c r="BH162" s="160">
        <f>IF(N162="sníž. přenesená",J162,0)</f>
        <v>0</v>
      </c>
      <c r="BI162" s="160">
        <f>IF(N162="nulová",J162,0)</f>
        <v>0</v>
      </c>
      <c r="BJ162" s="18" t="s">
        <v>81</v>
      </c>
      <c r="BK162" s="160">
        <f>ROUND(I162*H162,2)</f>
        <v>0</v>
      </c>
      <c r="BL162" s="18" t="s">
        <v>340</v>
      </c>
      <c r="BM162" s="18" t="s">
        <v>846</v>
      </c>
    </row>
    <row r="163" spans="2:65" s="12" customFormat="1" ht="11.25">
      <c r="B163" s="168"/>
      <c r="D163" s="169" t="s">
        <v>187</v>
      </c>
      <c r="E163" s="170" t="s">
        <v>3</v>
      </c>
      <c r="F163" s="171" t="s">
        <v>847</v>
      </c>
      <c r="H163" s="172">
        <v>3303.9369999999999</v>
      </c>
      <c r="I163" s="173"/>
      <c r="L163" s="168"/>
      <c r="M163" s="174"/>
      <c r="N163" s="175"/>
      <c r="O163" s="175"/>
      <c r="P163" s="175"/>
      <c r="Q163" s="175"/>
      <c r="R163" s="175"/>
      <c r="S163" s="175"/>
      <c r="T163" s="176"/>
      <c r="AT163" s="170" t="s">
        <v>187</v>
      </c>
      <c r="AU163" s="170" t="s">
        <v>83</v>
      </c>
      <c r="AV163" s="12" t="s">
        <v>83</v>
      </c>
      <c r="AW163" s="12" t="s">
        <v>34</v>
      </c>
      <c r="AX163" s="12" t="s">
        <v>81</v>
      </c>
      <c r="AY163" s="170" t="s">
        <v>117</v>
      </c>
    </row>
    <row r="164" spans="2:65" s="1" customFormat="1" ht="16.350000000000001" customHeight="1">
      <c r="B164" s="148"/>
      <c r="C164" s="200" t="s">
        <v>375</v>
      </c>
      <c r="D164" s="200" t="s">
        <v>276</v>
      </c>
      <c r="E164" s="201" t="s">
        <v>848</v>
      </c>
      <c r="F164" s="202" t="s">
        <v>849</v>
      </c>
      <c r="G164" s="203" t="s">
        <v>180</v>
      </c>
      <c r="H164" s="204">
        <v>3799.5279999999998</v>
      </c>
      <c r="I164" s="205"/>
      <c r="J164" s="206">
        <f>ROUND(I164*H164,2)</f>
        <v>0</v>
      </c>
      <c r="K164" s="202" t="s">
        <v>131</v>
      </c>
      <c r="L164" s="207"/>
      <c r="M164" s="208" t="s">
        <v>3</v>
      </c>
      <c r="N164" s="209" t="s">
        <v>45</v>
      </c>
      <c r="O164" s="51"/>
      <c r="P164" s="158">
        <f>O164*H164</f>
        <v>0</v>
      </c>
      <c r="Q164" s="158">
        <v>2.9999999999999997E-4</v>
      </c>
      <c r="R164" s="158">
        <f>Q164*H164</f>
        <v>1.1398583999999998</v>
      </c>
      <c r="S164" s="158">
        <v>0</v>
      </c>
      <c r="T164" s="159">
        <f>S164*H164</f>
        <v>0</v>
      </c>
      <c r="AR164" s="18" t="s">
        <v>442</v>
      </c>
      <c r="AT164" s="18" t="s">
        <v>276</v>
      </c>
      <c r="AU164" s="18" t="s">
        <v>83</v>
      </c>
      <c r="AY164" s="18" t="s">
        <v>117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8" t="s">
        <v>81</v>
      </c>
      <c r="BK164" s="160">
        <f>ROUND(I164*H164,2)</f>
        <v>0</v>
      </c>
      <c r="BL164" s="18" t="s">
        <v>340</v>
      </c>
      <c r="BM164" s="18" t="s">
        <v>850</v>
      </c>
    </row>
    <row r="165" spans="2:65" s="12" customFormat="1" ht="11.25">
      <c r="B165" s="168"/>
      <c r="D165" s="169" t="s">
        <v>187</v>
      </c>
      <c r="F165" s="171" t="s">
        <v>851</v>
      </c>
      <c r="H165" s="172">
        <v>3799.5279999999998</v>
      </c>
      <c r="I165" s="173"/>
      <c r="L165" s="168"/>
      <c r="M165" s="174"/>
      <c r="N165" s="175"/>
      <c r="O165" s="175"/>
      <c r="P165" s="175"/>
      <c r="Q165" s="175"/>
      <c r="R165" s="175"/>
      <c r="S165" s="175"/>
      <c r="T165" s="176"/>
      <c r="AT165" s="170" t="s">
        <v>187</v>
      </c>
      <c r="AU165" s="170" t="s">
        <v>83</v>
      </c>
      <c r="AV165" s="12" t="s">
        <v>83</v>
      </c>
      <c r="AW165" s="12" t="s">
        <v>4</v>
      </c>
      <c r="AX165" s="12" t="s">
        <v>81</v>
      </c>
      <c r="AY165" s="170" t="s">
        <v>117</v>
      </c>
    </row>
    <row r="166" spans="2:65" s="1" customFormat="1" ht="21.75" customHeight="1">
      <c r="B166" s="148"/>
      <c r="C166" s="149" t="s">
        <v>386</v>
      </c>
      <c r="D166" s="149" t="s">
        <v>120</v>
      </c>
      <c r="E166" s="150" t="s">
        <v>852</v>
      </c>
      <c r="F166" s="151" t="s">
        <v>853</v>
      </c>
      <c r="G166" s="152" t="s">
        <v>180</v>
      </c>
      <c r="H166" s="153">
        <v>60</v>
      </c>
      <c r="I166" s="154"/>
      <c r="J166" s="155">
        <f>ROUND(I166*H166,2)</f>
        <v>0</v>
      </c>
      <c r="K166" s="151" t="s">
        <v>131</v>
      </c>
      <c r="L166" s="32"/>
      <c r="M166" s="156" t="s">
        <v>3</v>
      </c>
      <c r="N166" s="157" t="s">
        <v>45</v>
      </c>
      <c r="O166" s="51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AR166" s="18" t="s">
        <v>340</v>
      </c>
      <c r="AT166" s="18" t="s">
        <v>120</v>
      </c>
      <c r="AU166" s="18" t="s">
        <v>83</v>
      </c>
      <c r="AY166" s="18" t="s">
        <v>117</v>
      </c>
      <c r="BE166" s="160">
        <f>IF(N166="základní",J166,0)</f>
        <v>0</v>
      </c>
      <c r="BF166" s="160">
        <f>IF(N166="snížená",J166,0)</f>
        <v>0</v>
      </c>
      <c r="BG166" s="160">
        <f>IF(N166="zákl. přenesená",J166,0)</f>
        <v>0</v>
      </c>
      <c r="BH166" s="160">
        <f>IF(N166="sníž. přenesená",J166,0)</f>
        <v>0</v>
      </c>
      <c r="BI166" s="160">
        <f>IF(N166="nulová",J166,0)</f>
        <v>0</v>
      </c>
      <c r="BJ166" s="18" t="s">
        <v>81</v>
      </c>
      <c r="BK166" s="160">
        <f>ROUND(I166*H166,2)</f>
        <v>0</v>
      </c>
      <c r="BL166" s="18" t="s">
        <v>340</v>
      </c>
      <c r="BM166" s="18" t="s">
        <v>854</v>
      </c>
    </row>
    <row r="167" spans="2:65" s="12" customFormat="1" ht="11.25">
      <c r="B167" s="168"/>
      <c r="D167" s="169" t="s">
        <v>187</v>
      </c>
      <c r="E167" s="170" t="s">
        <v>3</v>
      </c>
      <c r="F167" s="171" t="s">
        <v>746</v>
      </c>
      <c r="H167" s="172">
        <v>60</v>
      </c>
      <c r="I167" s="173"/>
      <c r="L167" s="168"/>
      <c r="M167" s="174"/>
      <c r="N167" s="175"/>
      <c r="O167" s="175"/>
      <c r="P167" s="175"/>
      <c r="Q167" s="175"/>
      <c r="R167" s="175"/>
      <c r="S167" s="175"/>
      <c r="T167" s="176"/>
      <c r="AT167" s="170" t="s">
        <v>187</v>
      </c>
      <c r="AU167" s="170" t="s">
        <v>83</v>
      </c>
      <c r="AV167" s="12" t="s">
        <v>83</v>
      </c>
      <c r="AW167" s="12" t="s">
        <v>34</v>
      </c>
      <c r="AX167" s="12" t="s">
        <v>81</v>
      </c>
      <c r="AY167" s="170" t="s">
        <v>117</v>
      </c>
    </row>
    <row r="168" spans="2:65" s="1" customFormat="1" ht="21.75" customHeight="1">
      <c r="B168" s="148"/>
      <c r="C168" s="149" t="s">
        <v>398</v>
      </c>
      <c r="D168" s="149" t="s">
        <v>120</v>
      </c>
      <c r="E168" s="150" t="s">
        <v>855</v>
      </c>
      <c r="F168" s="151" t="s">
        <v>856</v>
      </c>
      <c r="G168" s="152" t="s">
        <v>180</v>
      </c>
      <c r="H168" s="153">
        <v>56.289000000000001</v>
      </c>
      <c r="I168" s="154"/>
      <c r="J168" s="155">
        <f>ROUND(I168*H168,2)</f>
        <v>0</v>
      </c>
      <c r="K168" s="151" t="s">
        <v>857</v>
      </c>
      <c r="L168" s="32"/>
      <c r="M168" s="156" t="s">
        <v>3</v>
      </c>
      <c r="N168" s="157" t="s">
        <v>45</v>
      </c>
      <c r="O168" s="51"/>
      <c r="P168" s="158">
        <f>O168*H168</f>
        <v>0</v>
      </c>
      <c r="Q168" s="158">
        <v>0</v>
      </c>
      <c r="R168" s="158">
        <f>Q168*H168</f>
        <v>0</v>
      </c>
      <c r="S168" s="158">
        <v>0</v>
      </c>
      <c r="T168" s="159">
        <f>S168*H168</f>
        <v>0</v>
      </c>
      <c r="AR168" s="18" t="s">
        <v>340</v>
      </c>
      <c r="AT168" s="18" t="s">
        <v>120</v>
      </c>
      <c r="AU168" s="18" t="s">
        <v>83</v>
      </c>
      <c r="AY168" s="18" t="s">
        <v>117</v>
      </c>
      <c r="BE168" s="160">
        <f>IF(N168="základní",J168,0)</f>
        <v>0</v>
      </c>
      <c r="BF168" s="160">
        <f>IF(N168="snížená",J168,0)</f>
        <v>0</v>
      </c>
      <c r="BG168" s="160">
        <f>IF(N168="zákl. přenesená",J168,0)</f>
        <v>0</v>
      </c>
      <c r="BH168" s="160">
        <f>IF(N168="sníž. přenesená",J168,0)</f>
        <v>0</v>
      </c>
      <c r="BI168" s="160">
        <f>IF(N168="nulová",J168,0)</f>
        <v>0</v>
      </c>
      <c r="BJ168" s="18" t="s">
        <v>81</v>
      </c>
      <c r="BK168" s="160">
        <f>ROUND(I168*H168,2)</f>
        <v>0</v>
      </c>
      <c r="BL168" s="18" t="s">
        <v>340</v>
      </c>
      <c r="BM168" s="18" t="s">
        <v>858</v>
      </c>
    </row>
    <row r="169" spans="2:65" s="12" customFormat="1" ht="11.25">
      <c r="B169" s="168"/>
      <c r="D169" s="169" t="s">
        <v>187</v>
      </c>
      <c r="E169" s="170" t="s">
        <v>3</v>
      </c>
      <c r="F169" s="171" t="s">
        <v>765</v>
      </c>
      <c r="H169" s="172">
        <v>56.289000000000001</v>
      </c>
      <c r="I169" s="173"/>
      <c r="L169" s="168"/>
      <c r="M169" s="174"/>
      <c r="N169" s="175"/>
      <c r="O169" s="175"/>
      <c r="P169" s="175"/>
      <c r="Q169" s="175"/>
      <c r="R169" s="175"/>
      <c r="S169" s="175"/>
      <c r="T169" s="176"/>
      <c r="AT169" s="170" t="s">
        <v>187</v>
      </c>
      <c r="AU169" s="170" t="s">
        <v>83</v>
      </c>
      <c r="AV169" s="12" t="s">
        <v>83</v>
      </c>
      <c r="AW169" s="12" t="s">
        <v>34</v>
      </c>
      <c r="AX169" s="12" t="s">
        <v>81</v>
      </c>
      <c r="AY169" s="170" t="s">
        <v>117</v>
      </c>
    </row>
    <row r="170" spans="2:65" s="1" customFormat="1" ht="16.350000000000001" customHeight="1">
      <c r="B170" s="148"/>
      <c r="C170" s="200" t="s">
        <v>402</v>
      </c>
      <c r="D170" s="200" t="s">
        <v>276</v>
      </c>
      <c r="E170" s="201" t="s">
        <v>848</v>
      </c>
      <c r="F170" s="202" t="s">
        <v>849</v>
      </c>
      <c r="G170" s="203" t="s">
        <v>180</v>
      </c>
      <c r="H170" s="204">
        <v>64.731999999999999</v>
      </c>
      <c r="I170" s="205"/>
      <c r="J170" s="206">
        <f>ROUND(I170*H170,2)</f>
        <v>0</v>
      </c>
      <c r="K170" s="202" t="s">
        <v>131</v>
      </c>
      <c r="L170" s="207"/>
      <c r="M170" s="208" t="s">
        <v>3</v>
      </c>
      <c r="N170" s="209" t="s">
        <v>45</v>
      </c>
      <c r="O170" s="51"/>
      <c r="P170" s="158">
        <f>O170*H170</f>
        <v>0</v>
      </c>
      <c r="Q170" s="158">
        <v>2.9999999999999997E-4</v>
      </c>
      <c r="R170" s="158">
        <f>Q170*H170</f>
        <v>1.9419599999999999E-2</v>
      </c>
      <c r="S170" s="158">
        <v>0</v>
      </c>
      <c r="T170" s="159">
        <f>S170*H170</f>
        <v>0</v>
      </c>
      <c r="AR170" s="18" t="s">
        <v>442</v>
      </c>
      <c r="AT170" s="18" t="s">
        <v>276</v>
      </c>
      <c r="AU170" s="18" t="s">
        <v>83</v>
      </c>
      <c r="AY170" s="18" t="s">
        <v>117</v>
      </c>
      <c r="BE170" s="160">
        <f>IF(N170="základní",J170,0)</f>
        <v>0</v>
      </c>
      <c r="BF170" s="160">
        <f>IF(N170="snížená",J170,0)</f>
        <v>0</v>
      </c>
      <c r="BG170" s="160">
        <f>IF(N170="zákl. přenesená",J170,0)</f>
        <v>0</v>
      </c>
      <c r="BH170" s="160">
        <f>IF(N170="sníž. přenesená",J170,0)</f>
        <v>0</v>
      </c>
      <c r="BI170" s="160">
        <f>IF(N170="nulová",J170,0)</f>
        <v>0</v>
      </c>
      <c r="BJ170" s="18" t="s">
        <v>81</v>
      </c>
      <c r="BK170" s="160">
        <f>ROUND(I170*H170,2)</f>
        <v>0</v>
      </c>
      <c r="BL170" s="18" t="s">
        <v>340</v>
      </c>
      <c r="BM170" s="18" t="s">
        <v>859</v>
      </c>
    </row>
    <row r="171" spans="2:65" s="12" customFormat="1" ht="11.25">
      <c r="B171" s="168"/>
      <c r="D171" s="169" t="s">
        <v>187</v>
      </c>
      <c r="E171" s="170" t="s">
        <v>3</v>
      </c>
      <c r="F171" s="171" t="s">
        <v>765</v>
      </c>
      <c r="H171" s="172">
        <v>56.289000000000001</v>
      </c>
      <c r="I171" s="173"/>
      <c r="L171" s="168"/>
      <c r="M171" s="174"/>
      <c r="N171" s="175"/>
      <c r="O171" s="175"/>
      <c r="P171" s="175"/>
      <c r="Q171" s="175"/>
      <c r="R171" s="175"/>
      <c r="S171" s="175"/>
      <c r="T171" s="176"/>
      <c r="AT171" s="170" t="s">
        <v>187</v>
      </c>
      <c r="AU171" s="170" t="s">
        <v>83</v>
      </c>
      <c r="AV171" s="12" t="s">
        <v>83</v>
      </c>
      <c r="AW171" s="12" t="s">
        <v>34</v>
      </c>
      <c r="AX171" s="12" t="s">
        <v>81</v>
      </c>
      <c r="AY171" s="170" t="s">
        <v>117</v>
      </c>
    </row>
    <row r="172" spans="2:65" s="12" customFormat="1" ht="11.25">
      <c r="B172" s="168"/>
      <c r="D172" s="169" t="s">
        <v>187</v>
      </c>
      <c r="F172" s="171" t="s">
        <v>860</v>
      </c>
      <c r="H172" s="172">
        <v>64.731999999999999</v>
      </c>
      <c r="I172" s="173"/>
      <c r="L172" s="168"/>
      <c r="M172" s="174"/>
      <c r="N172" s="175"/>
      <c r="O172" s="175"/>
      <c r="P172" s="175"/>
      <c r="Q172" s="175"/>
      <c r="R172" s="175"/>
      <c r="S172" s="175"/>
      <c r="T172" s="176"/>
      <c r="AT172" s="170" t="s">
        <v>187</v>
      </c>
      <c r="AU172" s="170" t="s">
        <v>83</v>
      </c>
      <c r="AV172" s="12" t="s">
        <v>83</v>
      </c>
      <c r="AW172" s="12" t="s">
        <v>4</v>
      </c>
      <c r="AX172" s="12" t="s">
        <v>81</v>
      </c>
      <c r="AY172" s="170" t="s">
        <v>117</v>
      </c>
    </row>
    <row r="173" spans="2:65" s="1" customFormat="1" ht="21.75" customHeight="1">
      <c r="B173" s="148"/>
      <c r="C173" s="149" t="s">
        <v>407</v>
      </c>
      <c r="D173" s="149" t="s">
        <v>120</v>
      </c>
      <c r="E173" s="150" t="s">
        <v>861</v>
      </c>
      <c r="F173" s="151" t="s">
        <v>862</v>
      </c>
      <c r="G173" s="152" t="s">
        <v>180</v>
      </c>
      <c r="H173" s="153">
        <v>56.289000000000001</v>
      </c>
      <c r="I173" s="154"/>
      <c r="J173" s="155">
        <f>ROUND(I173*H173,2)</f>
        <v>0</v>
      </c>
      <c r="K173" s="151" t="s">
        <v>857</v>
      </c>
      <c r="L173" s="32"/>
      <c r="M173" s="156" t="s">
        <v>3</v>
      </c>
      <c r="N173" s="157" t="s">
        <v>45</v>
      </c>
      <c r="O173" s="51"/>
      <c r="P173" s="158">
        <f>O173*H173</f>
        <v>0</v>
      </c>
      <c r="Q173" s="158">
        <v>7.6999999999999996E-4</v>
      </c>
      <c r="R173" s="158">
        <f>Q173*H173</f>
        <v>4.3342529999999997E-2</v>
      </c>
      <c r="S173" s="158">
        <v>0</v>
      </c>
      <c r="T173" s="159">
        <f>S173*H173</f>
        <v>0</v>
      </c>
      <c r="AR173" s="18" t="s">
        <v>340</v>
      </c>
      <c r="AT173" s="18" t="s">
        <v>120</v>
      </c>
      <c r="AU173" s="18" t="s">
        <v>83</v>
      </c>
      <c r="AY173" s="18" t="s">
        <v>117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8" t="s">
        <v>81</v>
      </c>
      <c r="BK173" s="160">
        <f>ROUND(I173*H173,2)</f>
        <v>0</v>
      </c>
      <c r="BL173" s="18" t="s">
        <v>340</v>
      </c>
      <c r="BM173" s="18" t="s">
        <v>863</v>
      </c>
    </row>
    <row r="174" spans="2:65" s="12" customFormat="1" ht="11.25">
      <c r="B174" s="168"/>
      <c r="D174" s="169" t="s">
        <v>187</v>
      </c>
      <c r="E174" s="170" t="s">
        <v>3</v>
      </c>
      <c r="F174" s="171" t="s">
        <v>864</v>
      </c>
      <c r="H174" s="172">
        <v>56.289000000000001</v>
      </c>
      <c r="I174" s="173"/>
      <c r="L174" s="168"/>
      <c r="M174" s="174"/>
      <c r="N174" s="175"/>
      <c r="O174" s="175"/>
      <c r="P174" s="175"/>
      <c r="Q174" s="175"/>
      <c r="R174" s="175"/>
      <c r="S174" s="175"/>
      <c r="T174" s="176"/>
      <c r="AT174" s="170" t="s">
        <v>187</v>
      </c>
      <c r="AU174" s="170" t="s">
        <v>83</v>
      </c>
      <c r="AV174" s="12" t="s">
        <v>83</v>
      </c>
      <c r="AW174" s="12" t="s">
        <v>34</v>
      </c>
      <c r="AX174" s="12" t="s">
        <v>74</v>
      </c>
      <c r="AY174" s="170" t="s">
        <v>117</v>
      </c>
    </row>
    <row r="175" spans="2:65" s="14" customFormat="1" ht="11.25">
      <c r="B175" s="184"/>
      <c r="D175" s="169" t="s">
        <v>187</v>
      </c>
      <c r="E175" s="185" t="s">
        <v>765</v>
      </c>
      <c r="F175" s="186" t="s">
        <v>211</v>
      </c>
      <c r="H175" s="187">
        <v>56.289000000000001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187</v>
      </c>
      <c r="AU175" s="185" t="s">
        <v>83</v>
      </c>
      <c r="AV175" s="14" t="s">
        <v>181</v>
      </c>
      <c r="AW175" s="14" t="s">
        <v>34</v>
      </c>
      <c r="AX175" s="14" t="s">
        <v>81</v>
      </c>
      <c r="AY175" s="185" t="s">
        <v>117</v>
      </c>
    </row>
    <row r="176" spans="2:65" s="1" customFormat="1" ht="16.350000000000001" customHeight="1">
      <c r="B176" s="148"/>
      <c r="C176" s="200" t="s">
        <v>411</v>
      </c>
      <c r="D176" s="200" t="s">
        <v>276</v>
      </c>
      <c r="E176" s="201" t="s">
        <v>806</v>
      </c>
      <c r="F176" s="202" t="s">
        <v>807</v>
      </c>
      <c r="G176" s="203" t="s">
        <v>180</v>
      </c>
      <c r="H176" s="204">
        <v>73.453000000000003</v>
      </c>
      <c r="I176" s="205"/>
      <c r="J176" s="206">
        <f>ROUND(I176*H176,2)</f>
        <v>0</v>
      </c>
      <c r="K176" s="202" t="s">
        <v>3</v>
      </c>
      <c r="L176" s="207"/>
      <c r="M176" s="208" t="s">
        <v>3</v>
      </c>
      <c r="N176" s="209" t="s">
        <v>45</v>
      </c>
      <c r="O176" s="51"/>
      <c r="P176" s="158">
        <f>O176*H176</f>
        <v>0</v>
      </c>
      <c r="Q176" s="158">
        <v>1.9E-3</v>
      </c>
      <c r="R176" s="158">
        <f>Q176*H176</f>
        <v>0.13956070000000001</v>
      </c>
      <c r="S176" s="158">
        <v>0</v>
      </c>
      <c r="T176" s="159">
        <f>S176*H176</f>
        <v>0</v>
      </c>
      <c r="AR176" s="18" t="s">
        <v>442</v>
      </c>
      <c r="AT176" s="18" t="s">
        <v>276</v>
      </c>
      <c r="AU176" s="18" t="s">
        <v>83</v>
      </c>
      <c r="AY176" s="18" t="s">
        <v>117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8" t="s">
        <v>81</v>
      </c>
      <c r="BK176" s="160">
        <f>ROUND(I176*H176,2)</f>
        <v>0</v>
      </c>
      <c r="BL176" s="18" t="s">
        <v>340</v>
      </c>
      <c r="BM176" s="18" t="s">
        <v>865</v>
      </c>
    </row>
    <row r="177" spans="2:65" s="12" customFormat="1" ht="11.25">
      <c r="B177" s="168"/>
      <c r="D177" s="169" t="s">
        <v>187</v>
      </c>
      <c r="E177" s="170" t="s">
        <v>3</v>
      </c>
      <c r="F177" s="171" t="s">
        <v>866</v>
      </c>
      <c r="H177" s="172">
        <v>63.872</v>
      </c>
      <c r="I177" s="173"/>
      <c r="L177" s="168"/>
      <c r="M177" s="174"/>
      <c r="N177" s="175"/>
      <c r="O177" s="175"/>
      <c r="P177" s="175"/>
      <c r="Q177" s="175"/>
      <c r="R177" s="175"/>
      <c r="S177" s="175"/>
      <c r="T177" s="176"/>
      <c r="AT177" s="170" t="s">
        <v>187</v>
      </c>
      <c r="AU177" s="170" t="s">
        <v>83</v>
      </c>
      <c r="AV177" s="12" t="s">
        <v>83</v>
      </c>
      <c r="AW177" s="12" t="s">
        <v>34</v>
      </c>
      <c r="AX177" s="12" t="s">
        <v>81</v>
      </c>
      <c r="AY177" s="170" t="s">
        <v>117</v>
      </c>
    </row>
    <row r="178" spans="2:65" s="12" customFormat="1" ht="11.25">
      <c r="B178" s="168"/>
      <c r="D178" s="169" t="s">
        <v>187</v>
      </c>
      <c r="F178" s="171" t="s">
        <v>867</v>
      </c>
      <c r="H178" s="172">
        <v>73.453000000000003</v>
      </c>
      <c r="I178" s="173"/>
      <c r="L178" s="168"/>
      <c r="M178" s="174"/>
      <c r="N178" s="175"/>
      <c r="O178" s="175"/>
      <c r="P178" s="175"/>
      <c r="Q178" s="175"/>
      <c r="R178" s="175"/>
      <c r="S178" s="175"/>
      <c r="T178" s="176"/>
      <c r="AT178" s="170" t="s">
        <v>187</v>
      </c>
      <c r="AU178" s="170" t="s">
        <v>83</v>
      </c>
      <c r="AV178" s="12" t="s">
        <v>83</v>
      </c>
      <c r="AW178" s="12" t="s">
        <v>4</v>
      </c>
      <c r="AX178" s="12" t="s">
        <v>81</v>
      </c>
      <c r="AY178" s="170" t="s">
        <v>117</v>
      </c>
    </row>
    <row r="179" spans="2:65" s="1" customFormat="1" ht="16.350000000000001" customHeight="1">
      <c r="B179" s="148"/>
      <c r="C179" s="149" t="s">
        <v>417</v>
      </c>
      <c r="D179" s="149" t="s">
        <v>120</v>
      </c>
      <c r="E179" s="150" t="s">
        <v>868</v>
      </c>
      <c r="F179" s="151" t="s">
        <v>869</v>
      </c>
      <c r="G179" s="152" t="s">
        <v>195</v>
      </c>
      <c r="H179" s="153">
        <v>18</v>
      </c>
      <c r="I179" s="154"/>
      <c r="J179" s="155">
        <f>ROUND(I179*H179,2)</f>
        <v>0</v>
      </c>
      <c r="K179" s="151" t="s">
        <v>131</v>
      </c>
      <c r="L179" s="32"/>
      <c r="M179" s="156" t="s">
        <v>3</v>
      </c>
      <c r="N179" s="157" t="s">
        <v>45</v>
      </c>
      <c r="O179" s="51"/>
      <c r="P179" s="158">
        <f>O179*H179</f>
        <v>0</v>
      </c>
      <c r="Q179" s="158">
        <v>1.9000000000000001E-4</v>
      </c>
      <c r="R179" s="158">
        <f>Q179*H179</f>
        <v>3.4200000000000003E-3</v>
      </c>
      <c r="S179" s="158">
        <v>0</v>
      </c>
      <c r="T179" s="159">
        <f>S179*H179</f>
        <v>0</v>
      </c>
      <c r="AR179" s="18" t="s">
        <v>340</v>
      </c>
      <c r="AT179" s="18" t="s">
        <v>120</v>
      </c>
      <c r="AU179" s="18" t="s">
        <v>83</v>
      </c>
      <c r="AY179" s="18" t="s">
        <v>117</v>
      </c>
      <c r="BE179" s="160">
        <f>IF(N179="základní",J179,0)</f>
        <v>0</v>
      </c>
      <c r="BF179" s="160">
        <f>IF(N179="snížená",J179,0)</f>
        <v>0</v>
      </c>
      <c r="BG179" s="160">
        <f>IF(N179="zákl. přenesená",J179,0)</f>
        <v>0</v>
      </c>
      <c r="BH179" s="160">
        <f>IF(N179="sníž. přenesená",J179,0)</f>
        <v>0</v>
      </c>
      <c r="BI179" s="160">
        <f>IF(N179="nulová",J179,0)</f>
        <v>0</v>
      </c>
      <c r="BJ179" s="18" t="s">
        <v>81</v>
      </c>
      <c r="BK179" s="160">
        <f>ROUND(I179*H179,2)</f>
        <v>0</v>
      </c>
      <c r="BL179" s="18" t="s">
        <v>340</v>
      </c>
      <c r="BM179" s="18" t="s">
        <v>870</v>
      </c>
    </row>
    <row r="180" spans="2:65" s="1" customFormat="1" ht="16.350000000000001" customHeight="1">
      <c r="B180" s="148"/>
      <c r="C180" s="200" t="s">
        <v>423</v>
      </c>
      <c r="D180" s="200" t="s">
        <v>276</v>
      </c>
      <c r="E180" s="201" t="s">
        <v>840</v>
      </c>
      <c r="F180" s="202" t="s">
        <v>841</v>
      </c>
      <c r="G180" s="203" t="s">
        <v>180</v>
      </c>
      <c r="H180" s="204">
        <v>18</v>
      </c>
      <c r="I180" s="205"/>
      <c r="J180" s="206">
        <f>ROUND(I180*H180,2)</f>
        <v>0</v>
      </c>
      <c r="K180" s="202" t="s">
        <v>131</v>
      </c>
      <c r="L180" s="207"/>
      <c r="M180" s="208" t="s">
        <v>3</v>
      </c>
      <c r="N180" s="209" t="s">
        <v>45</v>
      </c>
      <c r="O180" s="51"/>
      <c r="P180" s="158">
        <f>O180*H180</f>
        <v>0</v>
      </c>
      <c r="Q180" s="158">
        <v>3.8800000000000002E-3</v>
      </c>
      <c r="R180" s="158">
        <f>Q180*H180</f>
        <v>6.9839999999999999E-2</v>
      </c>
      <c r="S180" s="158">
        <v>0</v>
      </c>
      <c r="T180" s="159">
        <f>S180*H180</f>
        <v>0</v>
      </c>
      <c r="AR180" s="18" t="s">
        <v>442</v>
      </c>
      <c r="AT180" s="18" t="s">
        <v>276</v>
      </c>
      <c r="AU180" s="18" t="s">
        <v>83</v>
      </c>
      <c r="AY180" s="18" t="s">
        <v>117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18" t="s">
        <v>81</v>
      </c>
      <c r="BK180" s="160">
        <f>ROUND(I180*H180,2)</f>
        <v>0</v>
      </c>
      <c r="BL180" s="18" t="s">
        <v>340</v>
      </c>
      <c r="BM180" s="18" t="s">
        <v>871</v>
      </c>
    </row>
    <row r="181" spans="2:65" s="1" customFormat="1" ht="21.75" customHeight="1">
      <c r="B181" s="148"/>
      <c r="C181" s="149" t="s">
        <v>427</v>
      </c>
      <c r="D181" s="149" t="s">
        <v>120</v>
      </c>
      <c r="E181" s="150" t="s">
        <v>872</v>
      </c>
      <c r="F181" s="151" t="s">
        <v>873</v>
      </c>
      <c r="G181" s="152" t="s">
        <v>130</v>
      </c>
      <c r="H181" s="161"/>
      <c r="I181" s="154"/>
      <c r="J181" s="155">
        <f>ROUND(I181*H181,2)</f>
        <v>0</v>
      </c>
      <c r="K181" s="151" t="s">
        <v>131</v>
      </c>
      <c r="L181" s="32"/>
      <c r="M181" s="156" t="s">
        <v>3</v>
      </c>
      <c r="N181" s="157" t="s">
        <v>45</v>
      </c>
      <c r="O181" s="51"/>
      <c r="P181" s="158">
        <f>O181*H181</f>
        <v>0</v>
      </c>
      <c r="Q181" s="158">
        <v>0</v>
      </c>
      <c r="R181" s="158">
        <f>Q181*H181</f>
        <v>0</v>
      </c>
      <c r="S181" s="158">
        <v>0</v>
      </c>
      <c r="T181" s="159">
        <f>S181*H181</f>
        <v>0</v>
      </c>
      <c r="AR181" s="18" t="s">
        <v>340</v>
      </c>
      <c r="AT181" s="18" t="s">
        <v>120</v>
      </c>
      <c r="AU181" s="18" t="s">
        <v>83</v>
      </c>
      <c r="AY181" s="18" t="s">
        <v>117</v>
      </c>
      <c r="BE181" s="160">
        <f>IF(N181="základní",J181,0)</f>
        <v>0</v>
      </c>
      <c r="BF181" s="160">
        <f>IF(N181="snížená",J181,0)</f>
        <v>0</v>
      </c>
      <c r="BG181" s="160">
        <f>IF(N181="zákl. přenesená",J181,0)</f>
        <v>0</v>
      </c>
      <c r="BH181" s="160">
        <f>IF(N181="sníž. přenesená",J181,0)</f>
        <v>0</v>
      </c>
      <c r="BI181" s="160">
        <f>IF(N181="nulová",J181,0)</f>
        <v>0</v>
      </c>
      <c r="BJ181" s="18" t="s">
        <v>81</v>
      </c>
      <c r="BK181" s="160">
        <f>ROUND(I181*H181,2)</f>
        <v>0</v>
      </c>
      <c r="BL181" s="18" t="s">
        <v>340</v>
      </c>
      <c r="BM181" s="18" t="s">
        <v>874</v>
      </c>
    </row>
    <row r="182" spans="2:65" s="11" customFormat="1" ht="22.9" customHeight="1">
      <c r="B182" s="135"/>
      <c r="D182" s="136" t="s">
        <v>73</v>
      </c>
      <c r="E182" s="146" t="s">
        <v>875</v>
      </c>
      <c r="F182" s="146" t="s">
        <v>876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SUM(P183:P206)</f>
        <v>0</v>
      </c>
      <c r="Q182" s="141"/>
      <c r="R182" s="142">
        <f>SUM(R183:R206)</f>
        <v>12.34447997</v>
      </c>
      <c r="S182" s="141"/>
      <c r="T182" s="143">
        <f>SUM(T183:T206)</f>
        <v>0</v>
      </c>
      <c r="AR182" s="136" t="s">
        <v>83</v>
      </c>
      <c r="AT182" s="144" t="s">
        <v>73</v>
      </c>
      <c r="AU182" s="144" t="s">
        <v>81</v>
      </c>
      <c r="AY182" s="136" t="s">
        <v>117</v>
      </c>
      <c r="BK182" s="145">
        <f>SUM(BK183:BK206)</f>
        <v>0</v>
      </c>
    </row>
    <row r="183" spans="2:65" s="1" customFormat="1" ht="21.75" customHeight="1">
      <c r="B183" s="148"/>
      <c r="C183" s="149" t="s">
        <v>432</v>
      </c>
      <c r="D183" s="149" t="s">
        <v>120</v>
      </c>
      <c r="E183" s="150" t="s">
        <v>877</v>
      </c>
      <c r="F183" s="151" t="s">
        <v>878</v>
      </c>
      <c r="G183" s="152" t="s">
        <v>180</v>
      </c>
      <c r="H183" s="153">
        <v>2828.6880000000001</v>
      </c>
      <c r="I183" s="154"/>
      <c r="J183" s="155">
        <f>ROUND(I183*H183,2)</f>
        <v>0</v>
      </c>
      <c r="K183" s="151" t="s">
        <v>216</v>
      </c>
      <c r="L183" s="32"/>
      <c r="M183" s="156" t="s">
        <v>3</v>
      </c>
      <c r="N183" s="157" t="s">
        <v>45</v>
      </c>
      <c r="O183" s="51"/>
      <c r="P183" s="158">
        <f>O183*H183</f>
        <v>0</v>
      </c>
      <c r="Q183" s="158">
        <v>5.0000000000000002E-5</v>
      </c>
      <c r="R183" s="158">
        <f>Q183*H183</f>
        <v>0.14143440000000002</v>
      </c>
      <c r="S183" s="158">
        <v>0</v>
      </c>
      <c r="T183" s="159">
        <f>S183*H183</f>
        <v>0</v>
      </c>
      <c r="AR183" s="18" t="s">
        <v>340</v>
      </c>
      <c r="AT183" s="18" t="s">
        <v>120</v>
      </c>
      <c r="AU183" s="18" t="s">
        <v>83</v>
      </c>
      <c r="AY183" s="18" t="s">
        <v>117</v>
      </c>
      <c r="BE183" s="160">
        <f>IF(N183="základní",J183,0)</f>
        <v>0</v>
      </c>
      <c r="BF183" s="160">
        <f>IF(N183="snížená",J183,0)</f>
        <v>0</v>
      </c>
      <c r="BG183" s="160">
        <f>IF(N183="zákl. přenesená",J183,0)</f>
        <v>0</v>
      </c>
      <c r="BH183" s="160">
        <f>IF(N183="sníž. přenesená",J183,0)</f>
        <v>0</v>
      </c>
      <c r="BI183" s="160">
        <f>IF(N183="nulová",J183,0)</f>
        <v>0</v>
      </c>
      <c r="BJ183" s="18" t="s">
        <v>81</v>
      </c>
      <c r="BK183" s="160">
        <f>ROUND(I183*H183,2)</f>
        <v>0</v>
      </c>
      <c r="BL183" s="18" t="s">
        <v>340</v>
      </c>
      <c r="BM183" s="18" t="s">
        <v>879</v>
      </c>
    </row>
    <row r="184" spans="2:65" s="12" customFormat="1" ht="11.25">
      <c r="B184" s="168"/>
      <c r="D184" s="169" t="s">
        <v>187</v>
      </c>
      <c r="E184" s="170" t="s">
        <v>3</v>
      </c>
      <c r="F184" s="171" t="s">
        <v>880</v>
      </c>
      <c r="H184" s="172">
        <v>2828.6880000000001</v>
      </c>
      <c r="I184" s="173"/>
      <c r="L184" s="168"/>
      <c r="M184" s="174"/>
      <c r="N184" s="175"/>
      <c r="O184" s="175"/>
      <c r="P184" s="175"/>
      <c r="Q184" s="175"/>
      <c r="R184" s="175"/>
      <c r="S184" s="175"/>
      <c r="T184" s="176"/>
      <c r="AT184" s="170" t="s">
        <v>187</v>
      </c>
      <c r="AU184" s="170" t="s">
        <v>83</v>
      </c>
      <c r="AV184" s="12" t="s">
        <v>83</v>
      </c>
      <c r="AW184" s="12" t="s">
        <v>34</v>
      </c>
      <c r="AX184" s="12" t="s">
        <v>81</v>
      </c>
      <c r="AY184" s="170" t="s">
        <v>117</v>
      </c>
    </row>
    <row r="185" spans="2:65" s="1" customFormat="1" ht="16.350000000000001" customHeight="1">
      <c r="B185" s="148"/>
      <c r="C185" s="200" t="s">
        <v>442</v>
      </c>
      <c r="D185" s="200" t="s">
        <v>276</v>
      </c>
      <c r="E185" s="201" t="s">
        <v>881</v>
      </c>
      <c r="F185" s="202" t="s">
        <v>882</v>
      </c>
      <c r="G185" s="203" t="s">
        <v>180</v>
      </c>
      <c r="H185" s="204">
        <v>2885.2620000000002</v>
      </c>
      <c r="I185" s="205"/>
      <c r="J185" s="206">
        <f>ROUND(I185*H185,2)</f>
        <v>0</v>
      </c>
      <c r="K185" s="202" t="s">
        <v>216</v>
      </c>
      <c r="L185" s="207"/>
      <c r="M185" s="208" t="s">
        <v>3</v>
      </c>
      <c r="N185" s="209" t="s">
        <v>45</v>
      </c>
      <c r="O185" s="51"/>
      <c r="P185" s="158">
        <f>O185*H185</f>
        <v>0</v>
      </c>
      <c r="Q185" s="158">
        <v>1.5E-3</v>
      </c>
      <c r="R185" s="158">
        <f>Q185*H185</f>
        <v>4.3278930000000004</v>
      </c>
      <c r="S185" s="158">
        <v>0</v>
      </c>
      <c r="T185" s="159">
        <f>S185*H185</f>
        <v>0</v>
      </c>
      <c r="AR185" s="18" t="s">
        <v>442</v>
      </c>
      <c r="AT185" s="18" t="s">
        <v>276</v>
      </c>
      <c r="AU185" s="18" t="s">
        <v>83</v>
      </c>
      <c r="AY185" s="18" t="s">
        <v>117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18" t="s">
        <v>81</v>
      </c>
      <c r="BK185" s="160">
        <f>ROUND(I185*H185,2)</f>
        <v>0</v>
      </c>
      <c r="BL185" s="18" t="s">
        <v>340</v>
      </c>
      <c r="BM185" s="18" t="s">
        <v>883</v>
      </c>
    </row>
    <row r="186" spans="2:65" s="12" customFormat="1" ht="11.25">
      <c r="B186" s="168"/>
      <c r="D186" s="169" t="s">
        <v>187</v>
      </c>
      <c r="E186" s="170" t="s">
        <v>3</v>
      </c>
      <c r="F186" s="171" t="s">
        <v>880</v>
      </c>
      <c r="H186" s="172">
        <v>2828.6880000000001</v>
      </c>
      <c r="I186" s="173"/>
      <c r="L186" s="168"/>
      <c r="M186" s="174"/>
      <c r="N186" s="175"/>
      <c r="O186" s="175"/>
      <c r="P186" s="175"/>
      <c r="Q186" s="175"/>
      <c r="R186" s="175"/>
      <c r="S186" s="175"/>
      <c r="T186" s="176"/>
      <c r="AT186" s="170" t="s">
        <v>187</v>
      </c>
      <c r="AU186" s="170" t="s">
        <v>83</v>
      </c>
      <c r="AV186" s="12" t="s">
        <v>83</v>
      </c>
      <c r="AW186" s="12" t="s">
        <v>34</v>
      </c>
      <c r="AX186" s="12" t="s">
        <v>81</v>
      </c>
      <c r="AY186" s="170" t="s">
        <v>117</v>
      </c>
    </row>
    <row r="187" spans="2:65" s="12" customFormat="1" ht="11.25">
      <c r="B187" s="168"/>
      <c r="D187" s="169" t="s">
        <v>187</v>
      </c>
      <c r="F187" s="171" t="s">
        <v>884</v>
      </c>
      <c r="H187" s="172">
        <v>2885.2620000000002</v>
      </c>
      <c r="I187" s="173"/>
      <c r="L187" s="168"/>
      <c r="M187" s="174"/>
      <c r="N187" s="175"/>
      <c r="O187" s="175"/>
      <c r="P187" s="175"/>
      <c r="Q187" s="175"/>
      <c r="R187" s="175"/>
      <c r="S187" s="175"/>
      <c r="T187" s="176"/>
      <c r="AT187" s="170" t="s">
        <v>187</v>
      </c>
      <c r="AU187" s="170" t="s">
        <v>83</v>
      </c>
      <c r="AV187" s="12" t="s">
        <v>83</v>
      </c>
      <c r="AW187" s="12" t="s">
        <v>4</v>
      </c>
      <c r="AX187" s="12" t="s">
        <v>81</v>
      </c>
      <c r="AY187" s="170" t="s">
        <v>117</v>
      </c>
    </row>
    <row r="188" spans="2:65" s="1" customFormat="1" ht="16.350000000000001" customHeight="1">
      <c r="B188" s="148"/>
      <c r="C188" s="200" t="s">
        <v>446</v>
      </c>
      <c r="D188" s="200" t="s">
        <v>276</v>
      </c>
      <c r="E188" s="201" t="s">
        <v>885</v>
      </c>
      <c r="F188" s="202" t="s">
        <v>886</v>
      </c>
      <c r="G188" s="203" t="s">
        <v>180</v>
      </c>
      <c r="H188" s="204">
        <v>2885.2620000000002</v>
      </c>
      <c r="I188" s="205"/>
      <c r="J188" s="206">
        <f>ROUND(I188*H188,2)</f>
        <v>0</v>
      </c>
      <c r="K188" s="202" t="s">
        <v>216</v>
      </c>
      <c r="L188" s="207"/>
      <c r="M188" s="208" t="s">
        <v>3</v>
      </c>
      <c r="N188" s="209" t="s">
        <v>45</v>
      </c>
      <c r="O188" s="51"/>
      <c r="P188" s="158">
        <f>O188*H188</f>
        <v>0</v>
      </c>
      <c r="Q188" s="158">
        <v>2E-3</v>
      </c>
      <c r="R188" s="158">
        <f>Q188*H188</f>
        <v>5.7705240000000009</v>
      </c>
      <c r="S188" s="158">
        <v>0</v>
      </c>
      <c r="T188" s="159">
        <f>S188*H188</f>
        <v>0</v>
      </c>
      <c r="AR188" s="18" t="s">
        <v>442</v>
      </c>
      <c r="AT188" s="18" t="s">
        <v>276</v>
      </c>
      <c r="AU188" s="18" t="s">
        <v>83</v>
      </c>
      <c r="AY188" s="18" t="s">
        <v>117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8" t="s">
        <v>81</v>
      </c>
      <c r="BK188" s="160">
        <f>ROUND(I188*H188,2)</f>
        <v>0</v>
      </c>
      <c r="BL188" s="18" t="s">
        <v>340</v>
      </c>
      <c r="BM188" s="18" t="s">
        <v>887</v>
      </c>
    </row>
    <row r="189" spans="2:65" s="12" customFormat="1" ht="11.25">
      <c r="B189" s="168"/>
      <c r="D189" s="169" t="s">
        <v>187</v>
      </c>
      <c r="E189" s="170" t="s">
        <v>3</v>
      </c>
      <c r="F189" s="171" t="s">
        <v>880</v>
      </c>
      <c r="H189" s="172">
        <v>2828.6880000000001</v>
      </c>
      <c r="I189" s="173"/>
      <c r="L189" s="168"/>
      <c r="M189" s="174"/>
      <c r="N189" s="175"/>
      <c r="O189" s="175"/>
      <c r="P189" s="175"/>
      <c r="Q189" s="175"/>
      <c r="R189" s="175"/>
      <c r="S189" s="175"/>
      <c r="T189" s="176"/>
      <c r="AT189" s="170" t="s">
        <v>187</v>
      </c>
      <c r="AU189" s="170" t="s">
        <v>83</v>
      </c>
      <c r="AV189" s="12" t="s">
        <v>83</v>
      </c>
      <c r="AW189" s="12" t="s">
        <v>34</v>
      </c>
      <c r="AX189" s="12" t="s">
        <v>81</v>
      </c>
      <c r="AY189" s="170" t="s">
        <v>117</v>
      </c>
    </row>
    <row r="190" spans="2:65" s="12" customFormat="1" ht="11.25">
      <c r="B190" s="168"/>
      <c r="D190" s="169" t="s">
        <v>187</v>
      </c>
      <c r="F190" s="171" t="s">
        <v>884</v>
      </c>
      <c r="H190" s="172">
        <v>2885.2620000000002</v>
      </c>
      <c r="I190" s="173"/>
      <c r="L190" s="168"/>
      <c r="M190" s="174"/>
      <c r="N190" s="175"/>
      <c r="O190" s="175"/>
      <c r="P190" s="175"/>
      <c r="Q190" s="175"/>
      <c r="R190" s="175"/>
      <c r="S190" s="175"/>
      <c r="T190" s="176"/>
      <c r="AT190" s="170" t="s">
        <v>187</v>
      </c>
      <c r="AU190" s="170" t="s">
        <v>83</v>
      </c>
      <c r="AV190" s="12" t="s">
        <v>83</v>
      </c>
      <c r="AW190" s="12" t="s">
        <v>4</v>
      </c>
      <c r="AX190" s="12" t="s">
        <v>81</v>
      </c>
      <c r="AY190" s="170" t="s">
        <v>117</v>
      </c>
    </row>
    <row r="191" spans="2:65" s="1" customFormat="1" ht="21.75" customHeight="1">
      <c r="B191" s="148"/>
      <c r="C191" s="149" t="s">
        <v>451</v>
      </c>
      <c r="D191" s="149" t="s">
        <v>120</v>
      </c>
      <c r="E191" s="150" t="s">
        <v>888</v>
      </c>
      <c r="F191" s="151" t="s">
        <v>889</v>
      </c>
      <c r="G191" s="152" t="s">
        <v>180</v>
      </c>
      <c r="H191" s="153">
        <v>475.24900000000002</v>
      </c>
      <c r="I191" s="154"/>
      <c r="J191" s="155">
        <f>ROUND(I191*H191,2)</f>
        <v>0</v>
      </c>
      <c r="K191" s="151" t="s">
        <v>216</v>
      </c>
      <c r="L191" s="32"/>
      <c r="M191" s="156" t="s">
        <v>3</v>
      </c>
      <c r="N191" s="157" t="s">
        <v>45</v>
      </c>
      <c r="O191" s="51"/>
      <c r="P191" s="158">
        <f>O191*H191</f>
        <v>0</v>
      </c>
      <c r="Q191" s="158">
        <v>9.0000000000000006E-5</v>
      </c>
      <c r="R191" s="158">
        <f>Q191*H191</f>
        <v>4.2772410000000004E-2</v>
      </c>
      <c r="S191" s="158">
        <v>0</v>
      </c>
      <c r="T191" s="159">
        <f>S191*H191</f>
        <v>0</v>
      </c>
      <c r="AR191" s="18" t="s">
        <v>340</v>
      </c>
      <c r="AT191" s="18" t="s">
        <v>120</v>
      </c>
      <c r="AU191" s="18" t="s">
        <v>83</v>
      </c>
      <c r="AY191" s="18" t="s">
        <v>117</v>
      </c>
      <c r="BE191" s="160">
        <f>IF(N191="základní",J191,0)</f>
        <v>0</v>
      </c>
      <c r="BF191" s="160">
        <f>IF(N191="snížená",J191,0)</f>
        <v>0</v>
      </c>
      <c r="BG191" s="160">
        <f>IF(N191="zákl. přenesená",J191,0)</f>
        <v>0</v>
      </c>
      <c r="BH191" s="160">
        <f>IF(N191="sníž. přenesená",J191,0)</f>
        <v>0</v>
      </c>
      <c r="BI191" s="160">
        <f>IF(N191="nulová",J191,0)</f>
        <v>0</v>
      </c>
      <c r="BJ191" s="18" t="s">
        <v>81</v>
      </c>
      <c r="BK191" s="160">
        <f>ROUND(I191*H191,2)</f>
        <v>0</v>
      </c>
      <c r="BL191" s="18" t="s">
        <v>340</v>
      </c>
      <c r="BM191" s="18" t="s">
        <v>890</v>
      </c>
    </row>
    <row r="192" spans="2:65" s="12" customFormat="1" ht="11.25">
      <c r="B192" s="168"/>
      <c r="D192" s="169" t="s">
        <v>187</v>
      </c>
      <c r="E192" s="170" t="s">
        <v>3</v>
      </c>
      <c r="F192" s="171" t="s">
        <v>891</v>
      </c>
      <c r="H192" s="172">
        <v>475.24900000000002</v>
      </c>
      <c r="I192" s="173"/>
      <c r="L192" s="168"/>
      <c r="M192" s="174"/>
      <c r="N192" s="175"/>
      <c r="O192" s="175"/>
      <c r="P192" s="175"/>
      <c r="Q192" s="175"/>
      <c r="R192" s="175"/>
      <c r="S192" s="175"/>
      <c r="T192" s="176"/>
      <c r="AT192" s="170" t="s">
        <v>187</v>
      </c>
      <c r="AU192" s="170" t="s">
        <v>83</v>
      </c>
      <c r="AV192" s="12" t="s">
        <v>83</v>
      </c>
      <c r="AW192" s="12" t="s">
        <v>34</v>
      </c>
      <c r="AX192" s="12" t="s">
        <v>81</v>
      </c>
      <c r="AY192" s="170" t="s">
        <v>117</v>
      </c>
    </row>
    <row r="193" spans="2:65" s="1" customFormat="1" ht="16.350000000000001" customHeight="1">
      <c r="B193" s="148"/>
      <c r="C193" s="200" t="s">
        <v>458</v>
      </c>
      <c r="D193" s="200" t="s">
        <v>276</v>
      </c>
      <c r="E193" s="201" t="s">
        <v>885</v>
      </c>
      <c r="F193" s="202" t="s">
        <v>886</v>
      </c>
      <c r="G193" s="203" t="s">
        <v>180</v>
      </c>
      <c r="H193" s="204">
        <v>950.49800000000005</v>
      </c>
      <c r="I193" s="205"/>
      <c r="J193" s="206">
        <f>ROUND(I193*H193,2)</f>
        <v>0</v>
      </c>
      <c r="K193" s="202" t="s">
        <v>216</v>
      </c>
      <c r="L193" s="207"/>
      <c r="M193" s="208" t="s">
        <v>3</v>
      </c>
      <c r="N193" s="209" t="s">
        <v>45</v>
      </c>
      <c r="O193" s="51"/>
      <c r="P193" s="158">
        <f>O193*H193</f>
        <v>0</v>
      </c>
      <c r="Q193" s="158">
        <v>2E-3</v>
      </c>
      <c r="R193" s="158">
        <f>Q193*H193</f>
        <v>1.9009960000000001</v>
      </c>
      <c r="S193" s="158">
        <v>0</v>
      </c>
      <c r="T193" s="159">
        <f>S193*H193</f>
        <v>0</v>
      </c>
      <c r="AR193" s="18" t="s">
        <v>442</v>
      </c>
      <c r="AT193" s="18" t="s">
        <v>276</v>
      </c>
      <c r="AU193" s="18" t="s">
        <v>83</v>
      </c>
      <c r="AY193" s="18" t="s">
        <v>117</v>
      </c>
      <c r="BE193" s="160">
        <f>IF(N193="základní",J193,0)</f>
        <v>0</v>
      </c>
      <c r="BF193" s="160">
        <f>IF(N193="snížená",J193,0)</f>
        <v>0</v>
      </c>
      <c r="BG193" s="160">
        <f>IF(N193="zákl. přenesená",J193,0)</f>
        <v>0</v>
      </c>
      <c r="BH193" s="160">
        <f>IF(N193="sníž. přenesená",J193,0)</f>
        <v>0</v>
      </c>
      <c r="BI193" s="160">
        <f>IF(N193="nulová",J193,0)</f>
        <v>0</v>
      </c>
      <c r="BJ193" s="18" t="s">
        <v>81</v>
      </c>
      <c r="BK193" s="160">
        <f>ROUND(I193*H193,2)</f>
        <v>0</v>
      </c>
      <c r="BL193" s="18" t="s">
        <v>340</v>
      </c>
      <c r="BM193" s="18" t="s">
        <v>892</v>
      </c>
    </row>
    <row r="194" spans="2:65" s="12" customFormat="1" ht="11.25">
      <c r="B194" s="168"/>
      <c r="D194" s="169" t="s">
        <v>187</v>
      </c>
      <c r="E194" s="170" t="s">
        <v>3</v>
      </c>
      <c r="F194" s="171" t="s">
        <v>893</v>
      </c>
      <c r="H194" s="172">
        <v>950.49800000000005</v>
      </c>
      <c r="I194" s="173"/>
      <c r="L194" s="168"/>
      <c r="M194" s="174"/>
      <c r="N194" s="175"/>
      <c r="O194" s="175"/>
      <c r="P194" s="175"/>
      <c r="Q194" s="175"/>
      <c r="R194" s="175"/>
      <c r="S194" s="175"/>
      <c r="T194" s="176"/>
      <c r="AT194" s="170" t="s">
        <v>187</v>
      </c>
      <c r="AU194" s="170" t="s">
        <v>83</v>
      </c>
      <c r="AV194" s="12" t="s">
        <v>83</v>
      </c>
      <c r="AW194" s="12" t="s">
        <v>34</v>
      </c>
      <c r="AX194" s="12" t="s">
        <v>81</v>
      </c>
      <c r="AY194" s="170" t="s">
        <v>117</v>
      </c>
    </row>
    <row r="195" spans="2:65" s="1" customFormat="1" ht="16.350000000000001" customHeight="1">
      <c r="B195" s="148"/>
      <c r="C195" s="149" t="s">
        <v>463</v>
      </c>
      <c r="D195" s="149" t="s">
        <v>120</v>
      </c>
      <c r="E195" s="150" t="s">
        <v>894</v>
      </c>
      <c r="F195" s="151" t="s">
        <v>895</v>
      </c>
      <c r="G195" s="152" t="s">
        <v>180</v>
      </c>
      <c r="H195" s="153">
        <v>51.776000000000003</v>
      </c>
      <c r="I195" s="154"/>
      <c r="J195" s="155">
        <f>ROUND(I195*H195,2)</f>
        <v>0</v>
      </c>
      <c r="K195" s="151" t="s">
        <v>131</v>
      </c>
      <c r="L195" s="32"/>
      <c r="M195" s="156" t="s">
        <v>3</v>
      </c>
      <c r="N195" s="157" t="s">
        <v>45</v>
      </c>
      <c r="O195" s="51"/>
      <c r="P195" s="158">
        <f>O195*H195</f>
        <v>0</v>
      </c>
      <c r="Q195" s="158">
        <v>1.16E-3</v>
      </c>
      <c r="R195" s="158">
        <f>Q195*H195</f>
        <v>6.0060160000000001E-2</v>
      </c>
      <c r="S195" s="158">
        <v>0</v>
      </c>
      <c r="T195" s="159">
        <f>S195*H195</f>
        <v>0</v>
      </c>
      <c r="AR195" s="18" t="s">
        <v>340</v>
      </c>
      <c r="AT195" s="18" t="s">
        <v>120</v>
      </c>
      <c r="AU195" s="18" t="s">
        <v>83</v>
      </c>
      <c r="AY195" s="18" t="s">
        <v>117</v>
      </c>
      <c r="BE195" s="160">
        <f>IF(N195="základní",J195,0)</f>
        <v>0</v>
      </c>
      <c r="BF195" s="160">
        <f>IF(N195="snížená",J195,0)</f>
        <v>0</v>
      </c>
      <c r="BG195" s="160">
        <f>IF(N195="zákl. přenesená",J195,0)</f>
        <v>0</v>
      </c>
      <c r="BH195" s="160">
        <f>IF(N195="sníž. přenesená",J195,0)</f>
        <v>0</v>
      </c>
      <c r="BI195" s="160">
        <f>IF(N195="nulová",J195,0)</f>
        <v>0</v>
      </c>
      <c r="BJ195" s="18" t="s">
        <v>81</v>
      </c>
      <c r="BK195" s="160">
        <f>ROUND(I195*H195,2)</f>
        <v>0</v>
      </c>
      <c r="BL195" s="18" t="s">
        <v>340</v>
      </c>
      <c r="BM195" s="18" t="s">
        <v>896</v>
      </c>
    </row>
    <row r="196" spans="2:65" s="13" customFormat="1" ht="11.25">
      <c r="B196" s="177"/>
      <c r="D196" s="169" t="s">
        <v>187</v>
      </c>
      <c r="E196" s="178" t="s">
        <v>3</v>
      </c>
      <c r="F196" s="179" t="s">
        <v>897</v>
      </c>
      <c r="H196" s="178" t="s">
        <v>3</v>
      </c>
      <c r="I196" s="180"/>
      <c r="L196" s="177"/>
      <c r="M196" s="181"/>
      <c r="N196" s="182"/>
      <c r="O196" s="182"/>
      <c r="P196" s="182"/>
      <c r="Q196" s="182"/>
      <c r="R196" s="182"/>
      <c r="S196" s="182"/>
      <c r="T196" s="183"/>
      <c r="AT196" s="178" t="s">
        <v>187</v>
      </c>
      <c r="AU196" s="178" t="s">
        <v>83</v>
      </c>
      <c r="AV196" s="13" t="s">
        <v>81</v>
      </c>
      <c r="AW196" s="13" t="s">
        <v>34</v>
      </c>
      <c r="AX196" s="13" t="s">
        <v>74</v>
      </c>
      <c r="AY196" s="178" t="s">
        <v>117</v>
      </c>
    </row>
    <row r="197" spans="2:65" s="12" customFormat="1" ht="11.25">
      <c r="B197" s="168"/>
      <c r="D197" s="169" t="s">
        <v>187</v>
      </c>
      <c r="E197" s="170" t="s">
        <v>3</v>
      </c>
      <c r="F197" s="171" t="s">
        <v>898</v>
      </c>
      <c r="H197" s="172">
        <v>51.776000000000003</v>
      </c>
      <c r="I197" s="173"/>
      <c r="L197" s="168"/>
      <c r="M197" s="174"/>
      <c r="N197" s="175"/>
      <c r="O197" s="175"/>
      <c r="P197" s="175"/>
      <c r="Q197" s="175"/>
      <c r="R197" s="175"/>
      <c r="S197" s="175"/>
      <c r="T197" s="176"/>
      <c r="AT197" s="170" t="s">
        <v>187</v>
      </c>
      <c r="AU197" s="170" t="s">
        <v>83</v>
      </c>
      <c r="AV197" s="12" t="s">
        <v>83</v>
      </c>
      <c r="AW197" s="12" t="s">
        <v>34</v>
      </c>
      <c r="AX197" s="12" t="s">
        <v>74</v>
      </c>
      <c r="AY197" s="170" t="s">
        <v>117</v>
      </c>
    </row>
    <row r="198" spans="2:65" s="14" customFormat="1" ht="11.25">
      <c r="B198" s="184"/>
      <c r="D198" s="169" t="s">
        <v>187</v>
      </c>
      <c r="E198" s="185" t="s">
        <v>3</v>
      </c>
      <c r="F198" s="186" t="s">
        <v>211</v>
      </c>
      <c r="H198" s="187">
        <v>51.776000000000003</v>
      </c>
      <c r="I198" s="188"/>
      <c r="L198" s="184"/>
      <c r="M198" s="189"/>
      <c r="N198" s="190"/>
      <c r="O198" s="190"/>
      <c r="P198" s="190"/>
      <c r="Q198" s="190"/>
      <c r="R198" s="190"/>
      <c r="S198" s="190"/>
      <c r="T198" s="191"/>
      <c r="AT198" s="185" t="s">
        <v>187</v>
      </c>
      <c r="AU198" s="185" t="s">
        <v>83</v>
      </c>
      <c r="AV198" s="14" t="s">
        <v>181</v>
      </c>
      <c r="AW198" s="14" t="s">
        <v>34</v>
      </c>
      <c r="AX198" s="14" t="s">
        <v>81</v>
      </c>
      <c r="AY198" s="185" t="s">
        <v>117</v>
      </c>
    </row>
    <row r="199" spans="2:65" s="1" customFormat="1" ht="16.350000000000001" customHeight="1">
      <c r="B199" s="148"/>
      <c r="C199" s="200" t="s">
        <v>474</v>
      </c>
      <c r="D199" s="200" t="s">
        <v>276</v>
      </c>
      <c r="E199" s="201" t="s">
        <v>899</v>
      </c>
      <c r="F199" s="202" t="s">
        <v>900</v>
      </c>
      <c r="G199" s="203" t="s">
        <v>185</v>
      </c>
      <c r="H199" s="204">
        <v>3.9870000000000001</v>
      </c>
      <c r="I199" s="205"/>
      <c r="J199" s="206">
        <f>ROUND(I199*H199,2)</f>
        <v>0</v>
      </c>
      <c r="K199" s="202" t="s">
        <v>131</v>
      </c>
      <c r="L199" s="207"/>
      <c r="M199" s="208" t="s">
        <v>3</v>
      </c>
      <c r="N199" s="209" t="s">
        <v>45</v>
      </c>
      <c r="O199" s="51"/>
      <c r="P199" s="158">
        <f>O199*H199</f>
        <v>0</v>
      </c>
      <c r="Q199" s="158">
        <v>0.02</v>
      </c>
      <c r="R199" s="158">
        <f>Q199*H199</f>
        <v>7.9740000000000005E-2</v>
      </c>
      <c r="S199" s="158">
        <v>0</v>
      </c>
      <c r="T199" s="159">
        <f>S199*H199</f>
        <v>0</v>
      </c>
      <c r="AR199" s="18" t="s">
        <v>442</v>
      </c>
      <c r="AT199" s="18" t="s">
        <v>276</v>
      </c>
      <c r="AU199" s="18" t="s">
        <v>83</v>
      </c>
      <c r="AY199" s="18" t="s">
        <v>117</v>
      </c>
      <c r="BE199" s="160">
        <f>IF(N199="základní",J199,0)</f>
        <v>0</v>
      </c>
      <c r="BF199" s="160">
        <f>IF(N199="snížená",J199,0)</f>
        <v>0</v>
      </c>
      <c r="BG199" s="160">
        <f>IF(N199="zákl. přenesená",J199,0)</f>
        <v>0</v>
      </c>
      <c r="BH199" s="160">
        <f>IF(N199="sníž. přenesená",J199,0)</f>
        <v>0</v>
      </c>
      <c r="BI199" s="160">
        <f>IF(N199="nulová",J199,0)</f>
        <v>0</v>
      </c>
      <c r="BJ199" s="18" t="s">
        <v>81</v>
      </c>
      <c r="BK199" s="160">
        <f>ROUND(I199*H199,2)</f>
        <v>0</v>
      </c>
      <c r="BL199" s="18" t="s">
        <v>340</v>
      </c>
      <c r="BM199" s="18" t="s">
        <v>901</v>
      </c>
    </row>
    <row r="200" spans="2:65" s="12" customFormat="1" ht="11.25">
      <c r="B200" s="168"/>
      <c r="D200" s="169" t="s">
        <v>187</v>
      </c>
      <c r="F200" s="171" t="s">
        <v>902</v>
      </c>
      <c r="H200" s="172">
        <v>3.9870000000000001</v>
      </c>
      <c r="I200" s="173"/>
      <c r="L200" s="168"/>
      <c r="M200" s="174"/>
      <c r="N200" s="175"/>
      <c r="O200" s="175"/>
      <c r="P200" s="175"/>
      <c r="Q200" s="175"/>
      <c r="R200" s="175"/>
      <c r="S200" s="175"/>
      <c r="T200" s="176"/>
      <c r="AT200" s="170" t="s">
        <v>187</v>
      </c>
      <c r="AU200" s="170" t="s">
        <v>83</v>
      </c>
      <c r="AV200" s="12" t="s">
        <v>83</v>
      </c>
      <c r="AW200" s="12" t="s">
        <v>4</v>
      </c>
      <c r="AX200" s="12" t="s">
        <v>81</v>
      </c>
      <c r="AY200" s="170" t="s">
        <v>117</v>
      </c>
    </row>
    <row r="201" spans="2:65" s="1" customFormat="1" ht="21.75" customHeight="1">
      <c r="B201" s="148"/>
      <c r="C201" s="149" t="s">
        <v>481</v>
      </c>
      <c r="D201" s="149" t="s">
        <v>120</v>
      </c>
      <c r="E201" s="150" t="s">
        <v>903</v>
      </c>
      <c r="F201" s="151" t="s">
        <v>904</v>
      </c>
      <c r="G201" s="152" t="s">
        <v>292</v>
      </c>
      <c r="H201" s="153">
        <v>37</v>
      </c>
      <c r="I201" s="154"/>
      <c r="J201" s="155">
        <f>ROUND(I201*H201,2)</f>
        <v>0</v>
      </c>
      <c r="K201" s="151" t="s">
        <v>216</v>
      </c>
      <c r="L201" s="32"/>
      <c r="M201" s="156" t="s">
        <v>3</v>
      </c>
      <c r="N201" s="157" t="s">
        <v>45</v>
      </c>
      <c r="O201" s="51"/>
      <c r="P201" s="158">
        <f>O201*H201</f>
        <v>0</v>
      </c>
      <c r="Q201" s="158">
        <v>1E-4</v>
      </c>
      <c r="R201" s="158">
        <f>Q201*H201</f>
        <v>3.7000000000000002E-3</v>
      </c>
      <c r="S201" s="158">
        <v>0</v>
      </c>
      <c r="T201" s="159">
        <f>S201*H201</f>
        <v>0</v>
      </c>
      <c r="AR201" s="18" t="s">
        <v>340</v>
      </c>
      <c r="AT201" s="18" t="s">
        <v>120</v>
      </c>
      <c r="AU201" s="18" t="s">
        <v>83</v>
      </c>
      <c r="AY201" s="18" t="s">
        <v>117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18" t="s">
        <v>81</v>
      </c>
      <c r="BK201" s="160">
        <f>ROUND(I201*H201,2)</f>
        <v>0</v>
      </c>
      <c r="BL201" s="18" t="s">
        <v>340</v>
      </c>
      <c r="BM201" s="18" t="s">
        <v>905</v>
      </c>
    </row>
    <row r="202" spans="2:65" s="13" customFormat="1" ht="11.25">
      <c r="B202" s="177"/>
      <c r="D202" s="169" t="s">
        <v>187</v>
      </c>
      <c r="E202" s="178" t="s">
        <v>3</v>
      </c>
      <c r="F202" s="179" t="s">
        <v>272</v>
      </c>
      <c r="H202" s="178" t="s">
        <v>3</v>
      </c>
      <c r="I202" s="180"/>
      <c r="L202" s="177"/>
      <c r="M202" s="181"/>
      <c r="N202" s="182"/>
      <c r="O202" s="182"/>
      <c r="P202" s="182"/>
      <c r="Q202" s="182"/>
      <c r="R202" s="182"/>
      <c r="S202" s="182"/>
      <c r="T202" s="183"/>
      <c r="AT202" s="178" t="s">
        <v>187</v>
      </c>
      <c r="AU202" s="178" t="s">
        <v>83</v>
      </c>
      <c r="AV202" s="13" t="s">
        <v>81</v>
      </c>
      <c r="AW202" s="13" t="s">
        <v>34</v>
      </c>
      <c r="AX202" s="13" t="s">
        <v>74</v>
      </c>
      <c r="AY202" s="178" t="s">
        <v>117</v>
      </c>
    </row>
    <row r="203" spans="2:65" s="12" customFormat="1" ht="11.25">
      <c r="B203" s="168"/>
      <c r="D203" s="169" t="s">
        <v>187</v>
      </c>
      <c r="E203" s="170" t="s">
        <v>3</v>
      </c>
      <c r="F203" s="171" t="s">
        <v>474</v>
      </c>
      <c r="H203" s="172">
        <v>37</v>
      </c>
      <c r="I203" s="173"/>
      <c r="L203" s="168"/>
      <c r="M203" s="174"/>
      <c r="N203" s="175"/>
      <c r="O203" s="175"/>
      <c r="P203" s="175"/>
      <c r="Q203" s="175"/>
      <c r="R203" s="175"/>
      <c r="S203" s="175"/>
      <c r="T203" s="176"/>
      <c r="AT203" s="170" t="s">
        <v>187</v>
      </c>
      <c r="AU203" s="170" t="s">
        <v>83</v>
      </c>
      <c r="AV203" s="12" t="s">
        <v>83</v>
      </c>
      <c r="AW203" s="12" t="s">
        <v>34</v>
      </c>
      <c r="AX203" s="12" t="s">
        <v>81</v>
      </c>
      <c r="AY203" s="170" t="s">
        <v>117</v>
      </c>
    </row>
    <row r="204" spans="2:65" s="1" customFormat="1" ht="16.350000000000001" customHeight="1">
      <c r="B204" s="148"/>
      <c r="C204" s="200" t="s">
        <v>489</v>
      </c>
      <c r="D204" s="200" t="s">
        <v>276</v>
      </c>
      <c r="E204" s="201" t="s">
        <v>906</v>
      </c>
      <c r="F204" s="202" t="s">
        <v>907</v>
      </c>
      <c r="G204" s="203" t="s">
        <v>185</v>
      </c>
      <c r="H204" s="204">
        <v>0.86799999999999999</v>
      </c>
      <c r="I204" s="205"/>
      <c r="J204" s="206">
        <f>ROUND(I204*H204,2)</f>
        <v>0</v>
      </c>
      <c r="K204" s="202" t="s">
        <v>216</v>
      </c>
      <c r="L204" s="207"/>
      <c r="M204" s="208" t="s">
        <v>3</v>
      </c>
      <c r="N204" s="209" t="s">
        <v>45</v>
      </c>
      <c r="O204" s="51"/>
      <c r="P204" s="158">
        <f>O204*H204</f>
        <v>0</v>
      </c>
      <c r="Q204" s="158">
        <v>0.02</v>
      </c>
      <c r="R204" s="158">
        <f>Q204*H204</f>
        <v>1.736E-2</v>
      </c>
      <c r="S204" s="158">
        <v>0</v>
      </c>
      <c r="T204" s="159">
        <f>S204*H204</f>
        <v>0</v>
      </c>
      <c r="AR204" s="18" t="s">
        <v>442</v>
      </c>
      <c r="AT204" s="18" t="s">
        <v>276</v>
      </c>
      <c r="AU204" s="18" t="s">
        <v>83</v>
      </c>
      <c r="AY204" s="18" t="s">
        <v>117</v>
      </c>
      <c r="BE204" s="160">
        <f>IF(N204="základní",J204,0)</f>
        <v>0</v>
      </c>
      <c r="BF204" s="160">
        <f>IF(N204="snížená",J204,0)</f>
        <v>0</v>
      </c>
      <c r="BG204" s="160">
        <f>IF(N204="zákl. přenesená",J204,0)</f>
        <v>0</v>
      </c>
      <c r="BH204" s="160">
        <f>IF(N204="sníž. přenesená",J204,0)</f>
        <v>0</v>
      </c>
      <c r="BI204" s="160">
        <f>IF(N204="nulová",J204,0)</f>
        <v>0</v>
      </c>
      <c r="BJ204" s="18" t="s">
        <v>81</v>
      </c>
      <c r="BK204" s="160">
        <f>ROUND(I204*H204,2)</f>
        <v>0</v>
      </c>
      <c r="BL204" s="18" t="s">
        <v>340</v>
      </c>
      <c r="BM204" s="18" t="s">
        <v>908</v>
      </c>
    </row>
    <row r="205" spans="2:65" s="12" customFormat="1" ht="11.25">
      <c r="B205" s="168"/>
      <c r="D205" s="169" t="s">
        <v>187</v>
      </c>
      <c r="E205" s="170" t="s">
        <v>3</v>
      </c>
      <c r="F205" s="171" t="s">
        <v>909</v>
      </c>
      <c r="H205" s="172">
        <v>0.86799999999999999</v>
      </c>
      <c r="I205" s="173"/>
      <c r="L205" s="168"/>
      <c r="M205" s="174"/>
      <c r="N205" s="175"/>
      <c r="O205" s="175"/>
      <c r="P205" s="175"/>
      <c r="Q205" s="175"/>
      <c r="R205" s="175"/>
      <c r="S205" s="175"/>
      <c r="T205" s="176"/>
      <c r="AT205" s="170" t="s">
        <v>187</v>
      </c>
      <c r="AU205" s="170" t="s">
        <v>83</v>
      </c>
      <c r="AV205" s="12" t="s">
        <v>83</v>
      </c>
      <c r="AW205" s="12" t="s">
        <v>34</v>
      </c>
      <c r="AX205" s="12" t="s">
        <v>81</v>
      </c>
      <c r="AY205" s="170" t="s">
        <v>117</v>
      </c>
    </row>
    <row r="206" spans="2:65" s="1" customFormat="1" ht="21.75" customHeight="1">
      <c r="B206" s="148"/>
      <c r="C206" s="149" t="s">
        <v>496</v>
      </c>
      <c r="D206" s="149" t="s">
        <v>120</v>
      </c>
      <c r="E206" s="150" t="s">
        <v>910</v>
      </c>
      <c r="F206" s="151" t="s">
        <v>911</v>
      </c>
      <c r="G206" s="152" t="s">
        <v>130</v>
      </c>
      <c r="H206" s="161"/>
      <c r="I206" s="154"/>
      <c r="J206" s="155">
        <f>ROUND(I206*H206,2)</f>
        <v>0</v>
      </c>
      <c r="K206" s="151" t="s">
        <v>131</v>
      </c>
      <c r="L206" s="32"/>
      <c r="M206" s="156" t="s">
        <v>3</v>
      </c>
      <c r="N206" s="157" t="s">
        <v>45</v>
      </c>
      <c r="O206" s="51"/>
      <c r="P206" s="158">
        <f>O206*H206</f>
        <v>0</v>
      </c>
      <c r="Q206" s="158">
        <v>0</v>
      </c>
      <c r="R206" s="158">
        <f>Q206*H206</f>
        <v>0</v>
      </c>
      <c r="S206" s="158">
        <v>0</v>
      </c>
      <c r="T206" s="159">
        <f>S206*H206</f>
        <v>0</v>
      </c>
      <c r="AR206" s="18" t="s">
        <v>340</v>
      </c>
      <c r="AT206" s="18" t="s">
        <v>120</v>
      </c>
      <c r="AU206" s="18" t="s">
        <v>83</v>
      </c>
      <c r="AY206" s="18" t="s">
        <v>117</v>
      </c>
      <c r="BE206" s="160">
        <f>IF(N206="základní",J206,0)</f>
        <v>0</v>
      </c>
      <c r="BF206" s="160">
        <f>IF(N206="snížená",J206,0)</f>
        <v>0</v>
      </c>
      <c r="BG206" s="160">
        <f>IF(N206="zákl. přenesená",J206,0)</f>
        <v>0</v>
      </c>
      <c r="BH206" s="160">
        <f>IF(N206="sníž. přenesená",J206,0)</f>
        <v>0</v>
      </c>
      <c r="BI206" s="160">
        <f>IF(N206="nulová",J206,0)</f>
        <v>0</v>
      </c>
      <c r="BJ206" s="18" t="s">
        <v>81</v>
      </c>
      <c r="BK206" s="160">
        <f>ROUND(I206*H206,2)</f>
        <v>0</v>
      </c>
      <c r="BL206" s="18" t="s">
        <v>340</v>
      </c>
      <c r="BM206" s="18" t="s">
        <v>912</v>
      </c>
    </row>
    <row r="207" spans="2:65" s="11" customFormat="1" ht="22.9" customHeight="1">
      <c r="B207" s="135"/>
      <c r="D207" s="136" t="s">
        <v>73</v>
      </c>
      <c r="E207" s="146" t="s">
        <v>913</v>
      </c>
      <c r="F207" s="146" t="s">
        <v>914</v>
      </c>
      <c r="I207" s="138"/>
      <c r="J207" s="147">
        <f>BK207</f>
        <v>0</v>
      </c>
      <c r="L207" s="135"/>
      <c r="M207" s="140"/>
      <c r="N207" s="141"/>
      <c r="O207" s="141"/>
      <c r="P207" s="142">
        <f>SUM(P208:P211)</f>
        <v>0</v>
      </c>
      <c r="Q207" s="141"/>
      <c r="R207" s="142">
        <f>SUM(R208:R211)</f>
        <v>0.23759920000000001</v>
      </c>
      <c r="S207" s="141"/>
      <c r="T207" s="143">
        <f>SUM(T208:T211)</f>
        <v>0</v>
      </c>
      <c r="AR207" s="136" t="s">
        <v>83</v>
      </c>
      <c r="AT207" s="144" t="s">
        <v>73</v>
      </c>
      <c r="AU207" s="144" t="s">
        <v>81</v>
      </c>
      <c r="AY207" s="136" t="s">
        <v>117</v>
      </c>
      <c r="BK207" s="145">
        <f>SUM(BK208:BK211)</f>
        <v>0</v>
      </c>
    </row>
    <row r="208" spans="2:65" s="1" customFormat="1" ht="21.75" customHeight="1">
      <c r="B208" s="148"/>
      <c r="C208" s="149" t="s">
        <v>500</v>
      </c>
      <c r="D208" s="149" t="s">
        <v>120</v>
      </c>
      <c r="E208" s="150" t="s">
        <v>915</v>
      </c>
      <c r="F208" s="151" t="s">
        <v>916</v>
      </c>
      <c r="G208" s="152" t="s">
        <v>180</v>
      </c>
      <c r="H208" s="153">
        <v>17.02</v>
      </c>
      <c r="I208" s="154"/>
      <c r="J208" s="155">
        <f>ROUND(I208*H208,2)</f>
        <v>0</v>
      </c>
      <c r="K208" s="151" t="s">
        <v>216</v>
      </c>
      <c r="L208" s="32"/>
      <c r="M208" s="156" t="s">
        <v>3</v>
      </c>
      <c r="N208" s="157" t="s">
        <v>45</v>
      </c>
      <c r="O208" s="51"/>
      <c r="P208" s="158">
        <f>O208*H208</f>
        <v>0</v>
      </c>
      <c r="Q208" s="158">
        <v>1.396E-2</v>
      </c>
      <c r="R208" s="158">
        <f>Q208*H208</f>
        <v>0.23759920000000001</v>
      </c>
      <c r="S208" s="158">
        <v>0</v>
      </c>
      <c r="T208" s="159">
        <f>S208*H208</f>
        <v>0</v>
      </c>
      <c r="AR208" s="18" t="s">
        <v>340</v>
      </c>
      <c r="AT208" s="18" t="s">
        <v>120</v>
      </c>
      <c r="AU208" s="18" t="s">
        <v>83</v>
      </c>
      <c r="AY208" s="18" t="s">
        <v>117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18" t="s">
        <v>81</v>
      </c>
      <c r="BK208" s="160">
        <f>ROUND(I208*H208,2)</f>
        <v>0</v>
      </c>
      <c r="BL208" s="18" t="s">
        <v>340</v>
      </c>
      <c r="BM208" s="18" t="s">
        <v>917</v>
      </c>
    </row>
    <row r="209" spans="2:65" s="13" customFormat="1" ht="11.25">
      <c r="B209" s="177"/>
      <c r="D209" s="169" t="s">
        <v>187</v>
      </c>
      <c r="E209" s="178" t="s">
        <v>3</v>
      </c>
      <c r="F209" s="179" t="s">
        <v>272</v>
      </c>
      <c r="H209" s="178" t="s">
        <v>3</v>
      </c>
      <c r="I209" s="180"/>
      <c r="L209" s="177"/>
      <c r="M209" s="181"/>
      <c r="N209" s="182"/>
      <c r="O209" s="182"/>
      <c r="P209" s="182"/>
      <c r="Q209" s="182"/>
      <c r="R209" s="182"/>
      <c r="S209" s="182"/>
      <c r="T209" s="183"/>
      <c r="AT209" s="178" t="s">
        <v>187</v>
      </c>
      <c r="AU209" s="178" t="s">
        <v>83</v>
      </c>
      <c r="AV209" s="13" t="s">
        <v>81</v>
      </c>
      <c r="AW209" s="13" t="s">
        <v>34</v>
      </c>
      <c r="AX209" s="13" t="s">
        <v>74</v>
      </c>
      <c r="AY209" s="178" t="s">
        <v>117</v>
      </c>
    </row>
    <row r="210" spans="2:65" s="12" customFormat="1" ht="11.25">
      <c r="B210" s="168"/>
      <c r="D210" s="169" t="s">
        <v>187</v>
      </c>
      <c r="E210" s="170" t="s">
        <v>3</v>
      </c>
      <c r="F210" s="171" t="s">
        <v>918</v>
      </c>
      <c r="H210" s="172">
        <v>17.02</v>
      </c>
      <c r="I210" s="173"/>
      <c r="L210" s="168"/>
      <c r="M210" s="174"/>
      <c r="N210" s="175"/>
      <c r="O210" s="175"/>
      <c r="P210" s="175"/>
      <c r="Q210" s="175"/>
      <c r="R210" s="175"/>
      <c r="S210" s="175"/>
      <c r="T210" s="176"/>
      <c r="AT210" s="170" t="s">
        <v>187</v>
      </c>
      <c r="AU210" s="170" t="s">
        <v>83</v>
      </c>
      <c r="AV210" s="12" t="s">
        <v>83</v>
      </c>
      <c r="AW210" s="12" t="s">
        <v>34</v>
      </c>
      <c r="AX210" s="12" t="s">
        <v>81</v>
      </c>
      <c r="AY210" s="170" t="s">
        <v>117</v>
      </c>
    </row>
    <row r="211" spans="2:65" s="1" customFormat="1" ht="21.75" customHeight="1">
      <c r="B211" s="148"/>
      <c r="C211" s="149" t="s">
        <v>504</v>
      </c>
      <c r="D211" s="149" t="s">
        <v>120</v>
      </c>
      <c r="E211" s="150" t="s">
        <v>919</v>
      </c>
      <c r="F211" s="151" t="s">
        <v>920</v>
      </c>
      <c r="G211" s="152" t="s">
        <v>130</v>
      </c>
      <c r="H211" s="161"/>
      <c r="I211" s="154"/>
      <c r="J211" s="155">
        <f>ROUND(I211*H211,2)</f>
        <v>0</v>
      </c>
      <c r="K211" s="151" t="s">
        <v>131</v>
      </c>
      <c r="L211" s="32"/>
      <c r="M211" s="156" t="s">
        <v>3</v>
      </c>
      <c r="N211" s="157" t="s">
        <v>45</v>
      </c>
      <c r="O211" s="51"/>
      <c r="P211" s="158">
        <f>O211*H211</f>
        <v>0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18" t="s">
        <v>340</v>
      </c>
      <c r="AT211" s="18" t="s">
        <v>120</v>
      </c>
      <c r="AU211" s="18" t="s">
        <v>83</v>
      </c>
      <c r="AY211" s="18" t="s">
        <v>117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18" t="s">
        <v>81</v>
      </c>
      <c r="BK211" s="160">
        <f>ROUND(I211*H211,2)</f>
        <v>0</v>
      </c>
      <c r="BL211" s="18" t="s">
        <v>340</v>
      </c>
      <c r="BM211" s="18" t="s">
        <v>921</v>
      </c>
    </row>
    <row r="212" spans="2:65" s="11" customFormat="1" ht="22.9" customHeight="1">
      <c r="B212" s="135"/>
      <c r="D212" s="136" t="s">
        <v>73</v>
      </c>
      <c r="E212" s="146" t="s">
        <v>563</v>
      </c>
      <c r="F212" s="146" t="s">
        <v>564</v>
      </c>
      <c r="I212" s="138"/>
      <c r="J212" s="147">
        <f>BK212</f>
        <v>0</v>
      </c>
      <c r="L212" s="135"/>
      <c r="M212" s="140"/>
      <c r="N212" s="141"/>
      <c r="O212" s="141"/>
      <c r="P212" s="142">
        <f>SUM(P213:P217)</f>
        <v>0</v>
      </c>
      <c r="Q212" s="141"/>
      <c r="R212" s="142">
        <f>SUM(R213:R217)</f>
        <v>0</v>
      </c>
      <c r="S212" s="141"/>
      <c r="T212" s="143">
        <f>SUM(T213:T217)</f>
        <v>0.70163000000000009</v>
      </c>
      <c r="AR212" s="136" t="s">
        <v>83</v>
      </c>
      <c r="AT212" s="144" t="s">
        <v>73</v>
      </c>
      <c r="AU212" s="144" t="s">
        <v>81</v>
      </c>
      <c r="AY212" s="136" t="s">
        <v>117</v>
      </c>
      <c r="BK212" s="145">
        <f>SUM(BK213:BK217)</f>
        <v>0</v>
      </c>
    </row>
    <row r="213" spans="2:65" s="1" customFormat="1" ht="16.350000000000001" customHeight="1">
      <c r="B213" s="148"/>
      <c r="C213" s="149" t="s">
        <v>508</v>
      </c>
      <c r="D213" s="149" t="s">
        <v>120</v>
      </c>
      <c r="E213" s="150" t="s">
        <v>922</v>
      </c>
      <c r="F213" s="151" t="s">
        <v>923</v>
      </c>
      <c r="G213" s="152" t="s">
        <v>292</v>
      </c>
      <c r="H213" s="153">
        <v>220</v>
      </c>
      <c r="I213" s="154"/>
      <c r="J213" s="155">
        <f>ROUND(I213*H213,2)</f>
        <v>0</v>
      </c>
      <c r="K213" s="151" t="s">
        <v>131</v>
      </c>
      <c r="L213" s="32"/>
      <c r="M213" s="156" t="s">
        <v>3</v>
      </c>
      <c r="N213" s="157" t="s">
        <v>45</v>
      </c>
      <c r="O213" s="51"/>
      <c r="P213" s="158">
        <f>O213*H213</f>
        <v>0</v>
      </c>
      <c r="Q213" s="158">
        <v>0</v>
      </c>
      <c r="R213" s="158">
        <f>Q213*H213</f>
        <v>0</v>
      </c>
      <c r="S213" s="158">
        <v>1.6999999999999999E-3</v>
      </c>
      <c r="T213" s="159">
        <f>S213*H213</f>
        <v>0.374</v>
      </c>
      <c r="AR213" s="18" t="s">
        <v>340</v>
      </c>
      <c r="AT213" s="18" t="s">
        <v>120</v>
      </c>
      <c r="AU213" s="18" t="s">
        <v>83</v>
      </c>
      <c r="AY213" s="18" t="s">
        <v>117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18" t="s">
        <v>81</v>
      </c>
      <c r="BK213" s="160">
        <f>ROUND(I213*H213,2)</f>
        <v>0</v>
      </c>
      <c r="BL213" s="18" t="s">
        <v>340</v>
      </c>
      <c r="BM213" s="18" t="s">
        <v>924</v>
      </c>
    </row>
    <row r="214" spans="2:65" s="1" customFormat="1" ht="16.350000000000001" customHeight="1">
      <c r="B214" s="148"/>
      <c r="C214" s="149" t="s">
        <v>514</v>
      </c>
      <c r="D214" s="149" t="s">
        <v>120</v>
      </c>
      <c r="E214" s="150" t="s">
        <v>925</v>
      </c>
      <c r="F214" s="151" t="s">
        <v>926</v>
      </c>
      <c r="G214" s="152" t="s">
        <v>292</v>
      </c>
      <c r="H214" s="153">
        <v>73</v>
      </c>
      <c r="I214" s="154"/>
      <c r="J214" s="155">
        <f>ROUND(I214*H214,2)</f>
        <v>0</v>
      </c>
      <c r="K214" s="151" t="s">
        <v>131</v>
      </c>
      <c r="L214" s="32"/>
      <c r="M214" s="156" t="s">
        <v>3</v>
      </c>
      <c r="N214" s="157" t="s">
        <v>45</v>
      </c>
      <c r="O214" s="51"/>
      <c r="P214" s="158">
        <f>O214*H214</f>
        <v>0</v>
      </c>
      <c r="Q214" s="158">
        <v>0</v>
      </c>
      <c r="R214" s="158">
        <f>Q214*H214</f>
        <v>0</v>
      </c>
      <c r="S214" s="158">
        <v>1.7700000000000001E-3</v>
      </c>
      <c r="T214" s="159">
        <f>S214*H214</f>
        <v>0.12921000000000002</v>
      </c>
      <c r="AR214" s="18" t="s">
        <v>340</v>
      </c>
      <c r="AT214" s="18" t="s">
        <v>120</v>
      </c>
      <c r="AU214" s="18" t="s">
        <v>83</v>
      </c>
      <c r="AY214" s="18" t="s">
        <v>117</v>
      </c>
      <c r="BE214" s="160">
        <f>IF(N214="základní",J214,0)</f>
        <v>0</v>
      </c>
      <c r="BF214" s="160">
        <f>IF(N214="snížená",J214,0)</f>
        <v>0</v>
      </c>
      <c r="BG214" s="160">
        <f>IF(N214="zákl. přenesená",J214,0)</f>
        <v>0</v>
      </c>
      <c r="BH214" s="160">
        <f>IF(N214="sníž. přenesená",J214,0)</f>
        <v>0</v>
      </c>
      <c r="BI214" s="160">
        <f>IF(N214="nulová",J214,0)</f>
        <v>0</v>
      </c>
      <c r="BJ214" s="18" t="s">
        <v>81</v>
      </c>
      <c r="BK214" s="160">
        <f>ROUND(I214*H214,2)</f>
        <v>0</v>
      </c>
      <c r="BL214" s="18" t="s">
        <v>340</v>
      </c>
      <c r="BM214" s="18" t="s">
        <v>927</v>
      </c>
    </row>
    <row r="215" spans="2:65" s="1" customFormat="1" ht="16.350000000000001" customHeight="1">
      <c r="B215" s="148"/>
      <c r="C215" s="149" t="s">
        <v>518</v>
      </c>
      <c r="D215" s="149" t="s">
        <v>120</v>
      </c>
      <c r="E215" s="150" t="s">
        <v>928</v>
      </c>
      <c r="F215" s="151" t="s">
        <v>929</v>
      </c>
      <c r="G215" s="152" t="s">
        <v>292</v>
      </c>
      <c r="H215" s="153">
        <v>37</v>
      </c>
      <c r="I215" s="154"/>
      <c r="J215" s="155">
        <f>ROUND(I215*H215,2)</f>
        <v>0</v>
      </c>
      <c r="K215" s="151" t="s">
        <v>131</v>
      </c>
      <c r="L215" s="32"/>
      <c r="M215" s="156" t="s">
        <v>3</v>
      </c>
      <c r="N215" s="157" t="s">
        <v>45</v>
      </c>
      <c r="O215" s="51"/>
      <c r="P215" s="158">
        <f>O215*H215</f>
        <v>0</v>
      </c>
      <c r="Q215" s="158">
        <v>0</v>
      </c>
      <c r="R215" s="158">
        <f>Q215*H215</f>
        <v>0</v>
      </c>
      <c r="S215" s="158">
        <v>1.91E-3</v>
      </c>
      <c r="T215" s="159">
        <f>S215*H215</f>
        <v>7.0669999999999997E-2</v>
      </c>
      <c r="AR215" s="18" t="s">
        <v>340</v>
      </c>
      <c r="AT215" s="18" t="s">
        <v>120</v>
      </c>
      <c r="AU215" s="18" t="s">
        <v>83</v>
      </c>
      <c r="AY215" s="18" t="s">
        <v>117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8" t="s">
        <v>81</v>
      </c>
      <c r="BK215" s="160">
        <f>ROUND(I215*H215,2)</f>
        <v>0</v>
      </c>
      <c r="BL215" s="18" t="s">
        <v>340</v>
      </c>
      <c r="BM215" s="18" t="s">
        <v>930</v>
      </c>
    </row>
    <row r="216" spans="2:65" s="12" customFormat="1" ht="11.25">
      <c r="B216" s="168"/>
      <c r="D216" s="169" t="s">
        <v>187</v>
      </c>
      <c r="E216" s="170" t="s">
        <v>3</v>
      </c>
      <c r="F216" s="171" t="s">
        <v>474</v>
      </c>
      <c r="H216" s="172">
        <v>37</v>
      </c>
      <c r="I216" s="173"/>
      <c r="L216" s="168"/>
      <c r="M216" s="174"/>
      <c r="N216" s="175"/>
      <c r="O216" s="175"/>
      <c r="P216" s="175"/>
      <c r="Q216" s="175"/>
      <c r="R216" s="175"/>
      <c r="S216" s="175"/>
      <c r="T216" s="176"/>
      <c r="AT216" s="170" t="s">
        <v>187</v>
      </c>
      <c r="AU216" s="170" t="s">
        <v>83</v>
      </c>
      <c r="AV216" s="12" t="s">
        <v>83</v>
      </c>
      <c r="AW216" s="12" t="s">
        <v>34</v>
      </c>
      <c r="AX216" s="12" t="s">
        <v>81</v>
      </c>
      <c r="AY216" s="170" t="s">
        <v>117</v>
      </c>
    </row>
    <row r="217" spans="2:65" s="1" customFormat="1" ht="16.350000000000001" customHeight="1">
      <c r="B217" s="148"/>
      <c r="C217" s="149" t="s">
        <v>525</v>
      </c>
      <c r="D217" s="149" t="s">
        <v>120</v>
      </c>
      <c r="E217" s="150" t="s">
        <v>575</v>
      </c>
      <c r="F217" s="151" t="s">
        <v>576</v>
      </c>
      <c r="G217" s="152" t="s">
        <v>292</v>
      </c>
      <c r="H217" s="153">
        <v>73</v>
      </c>
      <c r="I217" s="154"/>
      <c r="J217" s="155">
        <f>ROUND(I217*H217,2)</f>
        <v>0</v>
      </c>
      <c r="K217" s="151" t="s">
        <v>131</v>
      </c>
      <c r="L217" s="32"/>
      <c r="M217" s="156" t="s">
        <v>3</v>
      </c>
      <c r="N217" s="157" t="s">
        <v>45</v>
      </c>
      <c r="O217" s="51"/>
      <c r="P217" s="158">
        <f>O217*H217</f>
        <v>0</v>
      </c>
      <c r="Q217" s="158">
        <v>0</v>
      </c>
      <c r="R217" s="158">
        <f>Q217*H217</f>
        <v>0</v>
      </c>
      <c r="S217" s="158">
        <v>1.75E-3</v>
      </c>
      <c r="T217" s="159">
        <f>S217*H217</f>
        <v>0.12775</v>
      </c>
      <c r="AR217" s="18" t="s">
        <v>340</v>
      </c>
      <c r="AT217" s="18" t="s">
        <v>120</v>
      </c>
      <c r="AU217" s="18" t="s">
        <v>83</v>
      </c>
      <c r="AY217" s="18" t="s">
        <v>117</v>
      </c>
      <c r="BE217" s="160">
        <f>IF(N217="základní",J217,0)</f>
        <v>0</v>
      </c>
      <c r="BF217" s="160">
        <f>IF(N217="snížená",J217,0)</f>
        <v>0</v>
      </c>
      <c r="BG217" s="160">
        <f>IF(N217="zákl. přenesená",J217,0)</f>
        <v>0</v>
      </c>
      <c r="BH217" s="160">
        <f>IF(N217="sníž. přenesená",J217,0)</f>
        <v>0</v>
      </c>
      <c r="BI217" s="160">
        <f>IF(N217="nulová",J217,0)</f>
        <v>0</v>
      </c>
      <c r="BJ217" s="18" t="s">
        <v>81</v>
      </c>
      <c r="BK217" s="160">
        <f>ROUND(I217*H217,2)</f>
        <v>0</v>
      </c>
      <c r="BL217" s="18" t="s">
        <v>340</v>
      </c>
      <c r="BM217" s="18" t="s">
        <v>931</v>
      </c>
    </row>
    <row r="218" spans="2:65" s="11" customFormat="1" ht="25.9" customHeight="1">
      <c r="B218" s="135"/>
      <c r="D218" s="136" t="s">
        <v>73</v>
      </c>
      <c r="E218" s="137" t="s">
        <v>276</v>
      </c>
      <c r="F218" s="137" t="s">
        <v>730</v>
      </c>
      <c r="I218" s="138"/>
      <c r="J218" s="139">
        <f>BK218</f>
        <v>0</v>
      </c>
      <c r="L218" s="135"/>
      <c r="M218" s="140"/>
      <c r="N218" s="141"/>
      <c r="O218" s="141"/>
      <c r="P218" s="142">
        <f>P219</f>
        <v>0</v>
      </c>
      <c r="Q218" s="141"/>
      <c r="R218" s="142">
        <f>R219</f>
        <v>0</v>
      </c>
      <c r="S218" s="141"/>
      <c r="T218" s="143">
        <f>T219</f>
        <v>0</v>
      </c>
      <c r="AR218" s="136" t="s">
        <v>135</v>
      </c>
      <c r="AT218" s="144" t="s">
        <v>73</v>
      </c>
      <c r="AU218" s="144" t="s">
        <v>74</v>
      </c>
      <c r="AY218" s="136" t="s">
        <v>117</v>
      </c>
      <c r="BK218" s="145">
        <f>BK219</f>
        <v>0</v>
      </c>
    </row>
    <row r="219" spans="2:65" s="11" customFormat="1" ht="22.9" customHeight="1">
      <c r="B219" s="135"/>
      <c r="D219" s="136" t="s">
        <v>73</v>
      </c>
      <c r="E219" s="146" t="s">
        <v>731</v>
      </c>
      <c r="F219" s="146" t="s">
        <v>732</v>
      </c>
      <c r="I219" s="138"/>
      <c r="J219" s="147">
        <f>BK219</f>
        <v>0</v>
      </c>
      <c r="L219" s="135"/>
      <c r="M219" s="140"/>
      <c r="N219" s="141"/>
      <c r="O219" s="141"/>
      <c r="P219" s="142">
        <f>P220</f>
        <v>0</v>
      </c>
      <c r="Q219" s="141"/>
      <c r="R219" s="142">
        <f>R220</f>
        <v>0</v>
      </c>
      <c r="S219" s="141"/>
      <c r="T219" s="143">
        <f>T220</f>
        <v>0</v>
      </c>
      <c r="AR219" s="136" t="s">
        <v>135</v>
      </c>
      <c r="AT219" s="144" t="s">
        <v>73</v>
      </c>
      <c r="AU219" s="144" t="s">
        <v>81</v>
      </c>
      <c r="AY219" s="136" t="s">
        <v>117</v>
      </c>
      <c r="BK219" s="145">
        <f>BK220</f>
        <v>0</v>
      </c>
    </row>
    <row r="220" spans="2:65" s="1" customFormat="1" ht="16.350000000000001" customHeight="1">
      <c r="B220" s="148"/>
      <c r="C220" s="149" t="s">
        <v>531</v>
      </c>
      <c r="D220" s="149" t="s">
        <v>120</v>
      </c>
      <c r="E220" s="150" t="s">
        <v>932</v>
      </c>
      <c r="F220" s="151" t="s">
        <v>933</v>
      </c>
      <c r="G220" s="152" t="s">
        <v>123</v>
      </c>
      <c r="H220" s="153">
        <v>1</v>
      </c>
      <c r="I220" s="154"/>
      <c r="J220" s="155">
        <f>ROUND(I220*H220,2)</f>
        <v>0</v>
      </c>
      <c r="K220" s="151" t="s">
        <v>3</v>
      </c>
      <c r="L220" s="32"/>
      <c r="M220" s="162" t="s">
        <v>3</v>
      </c>
      <c r="N220" s="163" t="s">
        <v>45</v>
      </c>
      <c r="O220" s="164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AR220" s="18" t="s">
        <v>616</v>
      </c>
      <c r="AT220" s="18" t="s">
        <v>120</v>
      </c>
      <c r="AU220" s="18" t="s">
        <v>83</v>
      </c>
      <c r="AY220" s="18" t="s">
        <v>117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18" t="s">
        <v>81</v>
      </c>
      <c r="BK220" s="160">
        <f>ROUND(I220*H220,2)</f>
        <v>0</v>
      </c>
      <c r="BL220" s="18" t="s">
        <v>616</v>
      </c>
      <c r="BM220" s="18" t="s">
        <v>934</v>
      </c>
    </row>
    <row r="221" spans="2:65" s="1" customFormat="1" ht="6.95" customHeight="1">
      <c r="B221" s="41"/>
      <c r="C221" s="42"/>
      <c r="D221" s="42"/>
      <c r="E221" s="42"/>
      <c r="F221" s="42"/>
      <c r="G221" s="42"/>
      <c r="H221" s="42"/>
      <c r="I221" s="109"/>
      <c r="J221" s="42"/>
      <c r="K221" s="42"/>
      <c r="L221" s="32"/>
    </row>
  </sheetData>
  <autoFilter ref="C95:K220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212" customWidth="1"/>
    <col min="2" max="2" width="1.6640625" style="212" customWidth="1"/>
    <col min="3" max="4" width="4.83203125" style="212" customWidth="1"/>
    <col min="5" max="5" width="11.5" style="212" customWidth="1"/>
    <col min="6" max="6" width="9" style="212" customWidth="1"/>
    <col min="7" max="7" width="4.83203125" style="212" customWidth="1"/>
    <col min="8" max="8" width="77.6640625" style="212" customWidth="1"/>
    <col min="9" max="10" width="19.83203125" style="212" customWidth="1"/>
    <col min="11" max="11" width="1.6640625" style="212" customWidth="1"/>
  </cols>
  <sheetData>
    <row r="1" spans="2:11" ht="37.5" customHeight="1"/>
    <row r="2" spans="2:1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6" customFormat="1" ht="45" customHeight="1">
      <c r="B3" s="216"/>
      <c r="C3" s="337" t="s">
        <v>935</v>
      </c>
      <c r="D3" s="337"/>
      <c r="E3" s="337"/>
      <c r="F3" s="337"/>
      <c r="G3" s="337"/>
      <c r="H3" s="337"/>
      <c r="I3" s="337"/>
      <c r="J3" s="337"/>
      <c r="K3" s="217"/>
    </row>
    <row r="4" spans="2:11" ht="25.5" customHeight="1">
      <c r="B4" s="218"/>
      <c r="C4" s="340" t="s">
        <v>936</v>
      </c>
      <c r="D4" s="340"/>
      <c r="E4" s="340"/>
      <c r="F4" s="340"/>
      <c r="G4" s="340"/>
      <c r="H4" s="340"/>
      <c r="I4" s="340"/>
      <c r="J4" s="340"/>
      <c r="K4" s="219"/>
    </row>
    <row r="5" spans="2:1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>
      <c r="B6" s="218"/>
      <c r="C6" s="338" t="s">
        <v>937</v>
      </c>
      <c r="D6" s="338"/>
      <c r="E6" s="338"/>
      <c r="F6" s="338"/>
      <c r="G6" s="338"/>
      <c r="H6" s="338"/>
      <c r="I6" s="338"/>
      <c r="J6" s="338"/>
      <c r="K6" s="219"/>
    </row>
    <row r="7" spans="2:11" ht="15" customHeight="1">
      <c r="B7" s="222"/>
      <c r="C7" s="338" t="s">
        <v>938</v>
      </c>
      <c r="D7" s="338"/>
      <c r="E7" s="338"/>
      <c r="F7" s="338"/>
      <c r="G7" s="338"/>
      <c r="H7" s="338"/>
      <c r="I7" s="338"/>
      <c r="J7" s="338"/>
      <c r="K7" s="219"/>
    </row>
    <row r="8" spans="2:1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>
      <c r="B9" s="222"/>
      <c r="C9" s="338" t="s">
        <v>939</v>
      </c>
      <c r="D9" s="338"/>
      <c r="E9" s="338"/>
      <c r="F9" s="338"/>
      <c r="G9" s="338"/>
      <c r="H9" s="338"/>
      <c r="I9" s="338"/>
      <c r="J9" s="338"/>
      <c r="K9" s="219"/>
    </row>
    <row r="10" spans="2:11" ht="15" customHeight="1">
      <c r="B10" s="222"/>
      <c r="C10" s="221"/>
      <c r="D10" s="338" t="s">
        <v>940</v>
      </c>
      <c r="E10" s="338"/>
      <c r="F10" s="338"/>
      <c r="G10" s="338"/>
      <c r="H10" s="338"/>
      <c r="I10" s="338"/>
      <c r="J10" s="338"/>
      <c r="K10" s="219"/>
    </row>
    <row r="11" spans="2:11" ht="15" customHeight="1">
      <c r="B11" s="222"/>
      <c r="C11" s="223"/>
      <c r="D11" s="338" t="s">
        <v>941</v>
      </c>
      <c r="E11" s="338"/>
      <c r="F11" s="338"/>
      <c r="G11" s="338"/>
      <c r="H11" s="338"/>
      <c r="I11" s="338"/>
      <c r="J11" s="338"/>
      <c r="K11" s="219"/>
    </row>
    <row r="12" spans="2:1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ht="15" customHeight="1">
      <c r="B13" s="222"/>
      <c r="C13" s="223"/>
      <c r="D13" s="224" t="s">
        <v>942</v>
      </c>
      <c r="E13" s="221"/>
      <c r="F13" s="221"/>
      <c r="G13" s="221"/>
      <c r="H13" s="221"/>
      <c r="I13" s="221"/>
      <c r="J13" s="221"/>
      <c r="K13" s="219"/>
    </row>
    <row r="14" spans="2:1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ht="15" customHeight="1">
      <c r="B15" s="222"/>
      <c r="C15" s="223"/>
      <c r="D15" s="338" t="s">
        <v>943</v>
      </c>
      <c r="E15" s="338"/>
      <c r="F15" s="338"/>
      <c r="G15" s="338"/>
      <c r="H15" s="338"/>
      <c r="I15" s="338"/>
      <c r="J15" s="338"/>
      <c r="K15" s="219"/>
    </row>
    <row r="16" spans="2:11" ht="15" customHeight="1">
      <c r="B16" s="222"/>
      <c r="C16" s="223"/>
      <c r="D16" s="338" t="s">
        <v>944</v>
      </c>
      <c r="E16" s="338"/>
      <c r="F16" s="338"/>
      <c r="G16" s="338"/>
      <c r="H16" s="338"/>
      <c r="I16" s="338"/>
      <c r="J16" s="338"/>
      <c r="K16" s="219"/>
    </row>
    <row r="17" spans="2:11" ht="15" customHeight="1">
      <c r="B17" s="222"/>
      <c r="C17" s="223"/>
      <c r="D17" s="338" t="s">
        <v>945</v>
      </c>
      <c r="E17" s="338"/>
      <c r="F17" s="338"/>
      <c r="G17" s="338"/>
      <c r="H17" s="338"/>
      <c r="I17" s="338"/>
      <c r="J17" s="338"/>
      <c r="K17" s="219"/>
    </row>
    <row r="18" spans="2:11" ht="15" customHeight="1">
      <c r="B18" s="222"/>
      <c r="C18" s="223"/>
      <c r="D18" s="223"/>
      <c r="E18" s="225" t="s">
        <v>80</v>
      </c>
      <c r="F18" s="338" t="s">
        <v>946</v>
      </c>
      <c r="G18" s="338"/>
      <c r="H18" s="338"/>
      <c r="I18" s="338"/>
      <c r="J18" s="338"/>
      <c r="K18" s="219"/>
    </row>
    <row r="19" spans="2:11" ht="15" customHeight="1">
      <c r="B19" s="222"/>
      <c r="C19" s="223"/>
      <c r="D19" s="223"/>
      <c r="E19" s="225" t="s">
        <v>947</v>
      </c>
      <c r="F19" s="338" t="s">
        <v>948</v>
      </c>
      <c r="G19" s="338"/>
      <c r="H19" s="338"/>
      <c r="I19" s="338"/>
      <c r="J19" s="338"/>
      <c r="K19" s="219"/>
    </row>
    <row r="20" spans="2:11" ht="15" customHeight="1">
      <c r="B20" s="222"/>
      <c r="C20" s="223"/>
      <c r="D20" s="223"/>
      <c r="E20" s="225" t="s">
        <v>949</v>
      </c>
      <c r="F20" s="338" t="s">
        <v>950</v>
      </c>
      <c r="G20" s="338"/>
      <c r="H20" s="338"/>
      <c r="I20" s="338"/>
      <c r="J20" s="338"/>
      <c r="K20" s="219"/>
    </row>
    <row r="21" spans="2:11" ht="15" customHeight="1">
      <c r="B21" s="222"/>
      <c r="C21" s="223"/>
      <c r="D21" s="223"/>
      <c r="E21" s="225" t="s">
        <v>951</v>
      </c>
      <c r="F21" s="338" t="s">
        <v>952</v>
      </c>
      <c r="G21" s="338"/>
      <c r="H21" s="338"/>
      <c r="I21" s="338"/>
      <c r="J21" s="338"/>
      <c r="K21" s="219"/>
    </row>
    <row r="22" spans="2:11" ht="15" customHeight="1">
      <c r="B22" s="222"/>
      <c r="C22" s="223"/>
      <c r="D22" s="223"/>
      <c r="E22" s="225" t="s">
        <v>953</v>
      </c>
      <c r="F22" s="338" t="s">
        <v>954</v>
      </c>
      <c r="G22" s="338"/>
      <c r="H22" s="338"/>
      <c r="I22" s="338"/>
      <c r="J22" s="338"/>
      <c r="K22" s="219"/>
    </row>
    <row r="23" spans="2:11" ht="15" customHeight="1">
      <c r="B23" s="222"/>
      <c r="C23" s="223"/>
      <c r="D23" s="223"/>
      <c r="E23" s="225" t="s">
        <v>87</v>
      </c>
      <c r="F23" s="338" t="s">
        <v>955</v>
      </c>
      <c r="G23" s="338"/>
      <c r="H23" s="338"/>
      <c r="I23" s="338"/>
      <c r="J23" s="338"/>
      <c r="K23" s="219"/>
    </row>
    <row r="24" spans="2:1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ht="15" customHeight="1">
      <c r="B25" s="222"/>
      <c r="C25" s="338" t="s">
        <v>956</v>
      </c>
      <c r="D25" s="338"/>
      <c r="E25" s="338"/>
      <c r="F25" s="338"/>
      <c r="G25" s="338"/>
      <c r="H25" s="338"/>
      <c r="I25" s="338"/>
      <c r="J25" s="338"/>
      <c r="K25" s="219"/>
    </row>
    <row r="26" spans="2:11" ht="15" customHeight="1">
      <c r="B26" s="222"/>
      <c r="C26" s="338" t="s">
        <v>957</v>
      </c>
      <c r="D26" s="338"/>
      <c r="E26" s="338"/>
      <c r="F26" s="338"/>
      <c r="G26" s="338"/>
      <c r="H26" s="338"/>
      <c r="I26" s="338"/>
      <c r="J26" s="338"/>
      <c r="K26" s="219"/>
    </row>
    <row r="27" spans="2:11" ht="15" customHeight="1">
      <c r="B27" s="222"/>
      <c r="C27" s="221"/>
      <c r="D27" s="338" t="s">
        <v>958</v>
      </c>
      <c r="E27" s="338"/>
      <c r="F27" s="338"/>
      <c r="G27" s="338"/>
      <c r="H27" s="338"/>
      <c r="I27" s="338"/>
      <c r="J27" s="338"/>
      <c r="K27" s="219"/>
    </row>
    <row r="28" spans="2:11" ht="15" customHeight="1">
      <c r="B28" s="222"/>
      <c r="C28" s="223"/>
      <c r="D28" s="338" t="s">
        <v>959</v>
      </c>
      <c r="E28" s="338"/>
      <c r="F28" s="338"/>
      <c r="G28" s="338"/>
      <c r="H28" s="338"/>
      <c r="I28" s="338"/>
      <c r="J28" s="338"/>
      <c r="K28" s="219"/>
    </row>
    <row r="29" spans="2:1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ht="15" customHeight="1">
      <c r="B30" s="222"/>
      <c r="C30" s="223"/>
      <c r="D30" s="338" t="s">
        <v>960</v>
      </c>
      <c r="E30" s="338"/>
      <c r="F30" s="338"/>
      <c r="G30" s="338"/>
      <c r="H30" s="338"/>
      <c r="I30" s="338"/>
      <c r="J30" s="338"/>
      <c r="K30" s="219"/>
    </row>
    <row r="31" spans="2:11" ht="15" customHeight="1">
      <c r="B31" s="222"/>
      <c r="C31" s="223"/>
      <c r="D31" s="338" t="s">
        <v>961</v>
      </c>
      <c r="E31" s="338"/>
      <c r="F31" s="338"/>
      <c r="G31" s="338"/>
      <c r="H31" s="338"/>
      <c r="I31" s="338"/>
      <c r="J31" s="338"/>
      <c r="K31" s="219"/>
    </row>
    <row r="32" spans="2:1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ht="15" customHeight="1">
      <c r="B33" s="222"/>
      <c r="C33" s="223"/>
      <c r="D33" s="338" t="s">
        <v>962</v>
      </c>
      <c r="E33" s="338"/>
      <c r="F33" s="338"/>
      <c r="G33" s="338"/>
      <c r="H33" s="338"/>
      <c r="I33" s="338"/>
      <c r="J33" s="338"/>
      <c r="K33" s="219"/>
    </row>
    <row r="34" spans="2:11" ht="15" customHeight="1">
      <c r="B34" s="222"/>
      <c r="C34" s="223"/>
      <c r="D34" s="338" t="s">
        <v>963</v>
      </c>
      <c r="E34" s="338"/>
      <c r="F34" s="338"/>
      <c r="G34" s="338"/>
      <c r="H34" s="338"/>
      <c r="I34" s="338"/>
      <c r="J34" s="338"/>
      <c r="K34" s="219"/>
    </row>
    <row r="35" spans="2:11" ht="15" customHeight="1">
      <c r="B35" s="222"/>
      <c r="C35" s="223"/>
      <c r="D35" s="338" t="s">
        <v>964</v>
      </c>
      <c r="E35" s="338"/>
      <c r="F35" s="338"/>
      <c r="G35" s="338"/>
      <c r="H35" s="338"/>
      <c r="I35" s="338"/>
      <c r="J35" s="338"/>
      <c r="K35" s="219"/>
    </row>
    <row r="36" spans="2:11" ht="15" customHeight="1">
      <c r="B36" s="222"/>
      <c r="C36" s="223"/>
      <c r="D36" s="221"/>
      <c r="E36" s="224" t="s">
        <v>102</v>
      </c>
      <c r="F36" s="221"/>
      <c r="G36" s="338" t="s">
        <v>965</v>
      </c>
      <c r="H36" s="338"/>
      <c r="I36" s="338"/>
      <c r="J36" s="338"/>
      <c r="K36" s="219"/>
    </row>
    <row r="37" spans="2:11" ht="30.75" customHeight="1">
      <c r="B37" s="222"/>
      <c r="C37" s="223"/>
      <c r="D37" s="221"/>
      <c r="E37" s="224" t="s">
        <v>966</v>
      </c>
      <c r="F37" s="221"/>
      <c r="G37" s="338" t="s">
        <v>967</v>
      </c>
      <c r="H37" s="338"/>
      <c r="I37" s="338"/>
      <c r="J37" s="338"/>
      <c r="K37" s="219"/>
    </row>
    <row r="38" spans="2:11" ht="15" customHeight="1">
      <c r="B38" s="222"/>
      <c r="C38" s="223"/>
      <c r="D38" s="221"/>
      <c r="E38" s="224" t="s">
        <v>55</v>
      </c>
      <c r="F38" s="221"/>
      <c r="G38" s="338" t="s">
        <v>968</v>
      </c>
      <c r="H38" s="338"/>
      <c r="I38" s="338"/>
      <c r="J38" s="338"/>
      <c r="K38" s="219"/>
    </row>
    <row r="39" spans="2:11" ht="15" customHeight="1">
      <c r="B39" s="222"/>
      <c r="C39" s="223"/>
      <c r="D39" s="221"/>
      <c r="E39" s="224" t="s">
        <v>56</v>
      </c>
      <c r="F39" s="221"/>
      <c r="G39" s="338" t="s">
        <v>969</v>
      </c>
      <c r="H39" s="338"/>
      <c r="I39" s="338"/>
      <c r="J39" s="338"/>
      <c r="K39" s="219"/>
    </row>
    <row r="40" spans="2:11" ht="15" customHeight="1">
      <c r="B40" s="222"/>
      <c r="C40" s="223"/>
      <c r="D40" s="221"/>
      <c r="E40" s="224" t="s">
        <v>103</v>
      </c>
      <c r="F40" s="221"/>
      <c r="G40" s="338" t="s">
        <v>970</v>
      </c>
      <c r="H40" s="338"/>
      <c r="I40" s="338"/>
      <c r="J40" s="338"/>
      <c r="K40" s="219"/>
    </row>
    <row r="41" spans="2:11" ht="15" customHeight="1">
      <c r="B41" s="222"/>
      <c r="C41" s="223"/>
      <c r="D41" s="221"/>
      <c r="E41" s="224" t="s">
        <v>104</v>
      </c>
      <c r="F41" s="221"/>
      <c r="G41" s="338" t="s">
        <v>971</v>
      </c>
      <c r="H41" s="338"/>
      <c r="I41" s="338"/>
      <c r="J41" s="338"/>
      <c r="K41" s="219"/>
    </row>
    <row r="42" spans="2:11" ht="15" customHeight="1">
      <c r="B42" s="222"/>
      <c r="C42" s="223"/>
      <c r="D42" s="221"/>
      <c r="E42" s="224" t="s">
        <v>972</v>
      </c>
      <c r="F42" s="221"/>
      <c r="G42" s="338" t="s">
        <v>973</v>
      </c>
      <c r="H42" s="338"/>
      <c r="I42" s="338"/>
      <c r="J42" s="338"/>
      <c r="K42" s="219"/>
    </row>
    <row r="43" spans="2:11" ht="15" customHeight="1">
      <c r="B43" s="222"/>
      <c r="C43" s="223"/>
      <c r="D43" s="221"/>
      <c r="E43" s="224"/>
      <c r="F43" s="221"/>
      <c r="G43" s="338" t="s">
        <v>974</v>
      </c>
      <c r="H43" s="338"/>
      <c r="I43" s="338"/>
      <c r="J43" s="338"/>
      <c r="K43" s="219"/>
    </row>
    <row r="44" spans="2:11" ht="15" customHeight="1">
      <c r="B44" s="222"/>
      <c r="C44" s="223"/>
      <c r="D44" s="221"/>
      <c r="E44" s="224" t="s">
        <v>975</v>
      </c>
      <c r="F44" s="221"/>
      <c r="G44" s="338" t="s">
        <v>976</v>
      </c>
      <c r="H44" s="338"/>
      <c r="I44" s="338"/>
      <c r="J44" s="338"/>
      <c r="K44" s="219"/>
    </row>
    <row r="45" spans="2:11" ht="15" customHeight="1">
      <c r="B45" s="222"/>
      <c r="C45" s="223"/>
      <c r="D45" s="221"/>
      <c r="E45" s="224" t="s">
        <v>106</v>
      </c>
      <c r="F45" s="221"/>
      <c r="G45" s="338" t="s">
        <v>977</v>
      </c>
      <c r="H45" s="338"/>
      <c r="I45" s="338"/>
      <c r="J45" s="338"/>
      <c r="K45" s="219"/>
    </row>
    <row r="46" spans="2:1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ht="15" customHeight="1">
      <c r="B47" s="222"/>
      <c r="C47" s="223"/>
      <c r="D47" s="338" t="s">
        <v>978</v>
      </c>
      <c r="E47" s="338"/>
      <c r="F47" s="338"/>
      <c r="G47" s="338"/>
      <c r="H47" s="338"/>
      <c r="I47" s="338"/>
      <c r="J47" s="338"/>
      <c r="K47" s="219"/>
    </row>
    <row r="48" spans="2:11" ht="15" customHeight="1">
      <c r="B48" s="222"/>
      <c r="C48" s="223"/>
      <c r="D48" s="223"/>
      <c r="E48" s="338" t="s">
        <v>979</v>
      </c>
      <c r="F48" s="338"/>
      <c r="G48" s="338"/>
      <c r="H48" s="338"/>
      <c r="I48" s="338"/>
      <c r="J48" s="338"/>
      <c r="K48" s="219"/>
    </row>
    <row r="49" spans="2:11" ht="15" customHeight="1">
      <c r="B49" s="222"/>
      <c r="C49" s="223"/>
      <c r="D49" s="223"/>
      <c r="E49" s="338" t="s">
        <v>980</v>
      </c>
      <c r="F49" s="338"/>
      <c r="G49" s="338"/>
      <c r="H49" s="338"/>
      <c r="I49" s="338"/>
      <c r="J49" s="338"/>
      <c r="K49" s="219"/>
    </row>
    <row r="50" spans="2:11" ht="15" customHeight="1">
      <c r="B50" s="222"/>
      <c r="C50" s="223"/>
      <c r="D50" s="223"/>
      <c r="E50" s="338" t="s">
        <v>981</v>
      </c>
      <c r="F50" s="338"/>
      <c r="G50" s="338"/>
      <c r="H50" s="338"/>
      <c r="I50" s="338"/>
      <c r="J50" s="338"/>
      <c r="K50" s="219"/>
    </row>
    <row r="51" spans="2:11" ht="15" customHeight="1">
      <c r="B51" s="222"/>
      <c r="C51" s="223"/>
      <c r="D51" s="338" t="s">
        <v>982</v>
      </c>
      <c r="E51" s="338"/>
      <c r="F51" s="338"/>
      <c r="G51" s="338"/>
      <c r="H51" s="338"/>
      <c r="I51" s="338"/>
      <c r="J51" s="338"/>
      <c r="K51" s="219"/>
    </row>
    <row r="52" spans="2:11" ht="25.5" customHeight="1">
      <c r="B52" s="218"/>
      <c r="C52" s="340" t="s">
        <v>983</v>
      </c>
      <c r="D52" s="340"/>
      <c r="E52" s="340"/>
      <c r="F52" s="340"/>
      <c r="G52" s="340"/>
      <c r="H52" s="340"/>
      <c r="I52" s="340"/>
      <c r="J52" s="340"/>
      <c r="K52" s="219"/>
    </row>
    <row r="53" spans="2:1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ht="15" customHeight="1">
      <c r="B54" s="218"/>
      <c r="C54" s="338" t="s">
        <v>984</v>
      </c>
      <c r="D54" s="338"/>
      <c r="E54" s="338"/>
      <c r="F54" s="338"/>
      <c r="G54" s="338"/>
      <c r="H54" s="338"/>
      <c r="I54" s="338"/>
      <c r="J54" s="338"/>
      <c r="K54" s="219"/>
    </row>
    <row r="55" spans="2:11" ht="15" customHeight="1">
      <c r="B55" s="218"/>
      <c r="C55" s="338" t="s">
        <v>985</v>
      </c>
      <c r="D55" s="338"/>
      <c r="E55" s="338"/>
      <c r="F55" s="338"/>
      <c r="G55" s="338"/>
      <c r="H55" s="338"/>
      <c r="I55" s="338"/>
      <c r="J55" s="338"/>
      <c r="K55" s="219"/>
    </row>
    <row r="56" spans="2:1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ht="15" customHeight="1">
      <c r="B57" s="218"/>
      <c r="C57" s="338" t="s">
        <v>986</v>
      </c>
      <c r="D57" s="338"/>
      <c r="E57" s="338"/>
      <c r="F57" s="338"/>
      <c r="G57" s="338"/>
      <c r="H57" s="338"/>
      <c r="I57" s="338"/>
      <c r="J57" s="338"/>
      <c r="K57" s="219"/>
    </row>
    <row r="58" spans="2:11" ht="15" customHeight="1">
      <c r="B58" s="218"/>
      <c r="C58" s="223"/>
      <c r="D58" s="338" t="s">
        <v>987</v>
      </c>
      <c r="E58" s="338"/>
      <c r="F58" s="338"/>
      <c r="G58" s="338"/>
      <c r="H58" s="338"/>
      <c r="I58" s="338"/>
      <c r="J58" s="338"/>
      <c r="K58" s="219"/>
    </row>
    <row r="59" spans="2:11" ht="15" customHeight="1">
      <c r="B59" s="218"/>
      <c r="C59" s="223"/>
      <c r="D59" s="338" t="s">
        <v>988</v>
      </c>
      <c r="E59" s="338"/>
      <c r="F59" s="338"/>
      <c r="G59" s="338"/>
      <c r="H59" s="338"/>
      <c r="I59" s="338"/>
      <c r="J59" s="338"/>
      <c r="K59" s="219"/>
    </row>
    <row r="60" spans="2:11" ht="15" customHeight="1">
      <c r="B60" s="218"/>
      <c r="C60" s="223"/>
      <c r="D60" s="338" t="s">
        <v>989</v>
      </c>
      <c r="E60" s="338"/>
      <c r="F60" s="338"/>
      <c r="G60" s="338"/>
      <c r="H60" s="338"/>
      <c r="I60" s="338"/>
      <c r="J60" s="338"/>
      <c r="K60" s="219"/>
    </row>
    <row r="61" spans="2:11" ht="15" customHeight="1">
      <c r="B61" s="218"/>
      <c r="C61" s="223"/>
      <c r="D61" s="338" t="s">
        <v>990</v>
      </c>
      <c r="E61" s="338"/>
      <c r="F61" s="338"/>
      <c r="G61" s="338"/>
      <c r="H61" s="338"/>
      <c r="I61" s="338"/>
      <c r="J61" s="338"/>
      <c r="K61" s="219"/>
    </row>
    <row r="62" spans="2:11" ht="15" customHeight="1">
      <c r="B62" s="218"/>
      <c r="C62" s="223"/>
      <c r="D62" s="341" t="s">
        <v>991</v>
      </c>
      <c r="E62" s="341"/>
      <c r="F62" s="341"/>
      <c r="G62" s="341"/>
      <c r="H62" s="341"/>
      <c r="I62" s="341"/>
      <c r="J62" s="341"/>
      <c r="K62" s="219"/>
    </row>
    <row r="63" spans="2:11" ht="15" customHeight="1">
      <c r="B63" s="218"/>
      <c r="C63" s="223"/>
      <c r="D63" s="338" t="s">
        <v>992</v>
      </c>
      <c r="E63" s="338"/>
      <c r="F63" s="338"/>
      <c r="G63" s="338"/>
      <c r="H63" s="338"/>
      <c r="I63" s="338"/>
      <c r="J63" s="338"/>
      <c r="K63" s="219"/>
    </row>
    <row r="64" spans="2:1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ht="15" customHeight="1">
      <c r="B65" s="218"/>
      <c r="C65" s="223"/>
      <c r="D65" s="338" t="s">
        <v>993</v>
      </c>
      <c r="E65" s="338"/>
      <c r="F65" s="338"/>
      <c r="G65" s="338"/>
      <c r="H65" s="338"/>
      <c r="I65" s="338"/>
      <c r="J65" s="338"/>
      <c r="K65" s="219"/>
    </row>
    <row r="66" spans="2:11" ht="15" customHeight="1">
      <c r="B66" s="218"/>
      <c r="C66" s="223"/>
      <c r="D66" s="341" t="s">
        <v>994</v>
      </c>
      <c r="E66" s="341"/>
      <c r="F66" s="341"/>
      <c r="G66" s="341"/>
      <c r="H66" s="341"/>
      <c r="I66" s="341"/>
      <c r="J66" s="341"/>
      <c r="K66" s="219"/>
    </row>
    <row r="67" spans="2:11" ht="15" customHeight="1">
      <c r="B67" s="218"/>
      <c r="C67" s="223"/>
      <c r="D67" s="338" t="s">
        <v>995</v>
      </c>
      <c r="E67" s="338"/>
      <c r="F67" s="338"/>
      <c r="G67" s="338"/>
      <c r="H67" s="338"/>
      <c r="I67" s="338"/>
      <c r="J67" s="338"/>
      <c r="K67" s="219"/>
    </row>
    <row r="68" spans="2:11" ht="15" customHeight="1">
      <c r="B68" s="218"/>
      <c r="C68" s="223"/>
      <c r="D68" s="338" t="s">
        <v>996</v>
      </c>
      <c r="E68" s="338"/>
      <c r="F68" s="338"/>
      <c r="G68" s="338"/>
      <c r="H68" s="338"/>
      <c r="I68" s="338"/>
      <c r="J68" s="338"/>
      <c r="K68" s="219"/>
    </row>
    <row r="69" spans="2:11" ht="15" customHeight="1">
      <c r="B69" s="218"/>
      <c r="C69" s="223"/>
      <c r="D69" s="338" t="s">
        <v>997</v>
      </c>
      <c r="E69" s="338"/>
      <c r="F69" s="338"/>
      <c r="G69" s="338"/>
      <c r="H69" s="338"/>
      <c r="I69" s="338"/>
      <c r="J69" s="338"/>
      <c r="K69" s="219"/>
    </row>
    <row r="70" spans="2:11" ht="15" customHeight="1">
      <c r="B70" s="218"/>
      <c r="C70" s="223"/>
      <c r="D70" s="338" t="s">
        <v>998</v>
      </c>
      <c r="E70" s="338"/>
      <c r="F70" s="338"/>
      <c r="G70" s="338"/>
      <c r="H70" s="338"/>
      <c r="I70" s="338"/>
      <c r="J70" s="338"/>
      <c r="K70" s="219"/>
    </row>
    <row r="71" spans="2:1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ht="45" customHeight="1">
      <c r="B75" s="235"/>
      <c r="C75" s="339" t="s">
        <v>999</v>
      </c>
      <c r="D75" s="339"/>
      <c r="E75" s="339"/>
      <c r="F75" s="339"/>
      <c r="G75" s="339"/>
      <c r="H75" s="339"/>
      <c r="I75" s="339"/>
      <c r="J75" s="339"/>
      <c r="K75" s="236"/>
    </row>
    <row r="76" spans="2:11" ht="17.25" customHeight="1">
      <c r="B76" s="235"/>
      <c r="C76" s="237" t="s">
        <v>1000</v>
      </c>
      <c r="D76" s="237"/>
      <c r="E76" s="237"/>
      <c r="F76" s="237" t="s">
        <v>1001</v>
      </c>
      <c r="G76" s="238"/>
      <c r="H76" s="237" t="s">
        <v>56</v>
      </c>
      <c r="I76" s="237" t="s">
        <v>59</v>
      </c>
      <c r="J76" s="237" t="s">
        <v>1002</v>
      </c>
      <c r="K76" s="236"/>
    </row>
    <row r="77" spans="2:11" ht="17.25" customHeight="1">
      <c r="B77" s="235"/>
      <c r="C77" s="239" t="s">
        <v>1003</v>
      </c>
      <c r="D77" s="239"/>
      <c r="E77" s="239"/>
      <c r="F77" s="240" t="s">
        <v>1004</v>
      </c>
      <c r="G77" s="241"/>
      <c r="H77" s="239"/>
      <c r="I77" s="239"/>
      <c r="J77" s="239" t="s">
        <v>1005</v>
      </c>
      <c r="K77" s="236"/>
    </row>
    <row r="78" spans="2:1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ht="15" customHeight="1">
      <c r="B79" s="235"/>
      <c r="C79" s="224" t="s">
        <v>55</v>
      </c>
      <c r="D79" s="242"/>
      <c r="E79" s="242"/>
      <c r="F79" s="244" t="s">
        <v>1006</v>
      </c>
      <c r="G79" s="243"/>
      <c r="H79" s="224" t="s">
        <v>1007</v>
      </c>
      <c r="I79" s="224" t="s">
        <v>1008</v>
      </c>
      <c r="J79" s="224">
        <v>20</v>
      </c>
      <c r="K79" s="236"/>
    </row>
    <row r="80" spans="2:11" ht="15" customHeight="1">
      <c r="B80" s="235"/>
      <c r="C80" s="224" t="s">
        <v>1009</v>
      </c>
      <c r="D80" s="224"/>
      <c r="E80" s="224"/>
      <c r="F80" s="244" t="s">
        <v>1006</v>
      </c>
      <c r="G80" s="243"/>
      <c r="H80" s="224" t="s">
        <v>1010</v>
      </c>
      <c r="I80" s="224" t="s">
        <v>1008</v>
      </c>
      <c r="J80" s="224">
        <v>120</v>
      </c>
      <c r="K80" s="236"/>
    </row>
    <row r="81" spans="2:11" ht="15" customHeight="1">
      <c r="B81" s="245"/>
      <c r="C81" s="224" t="s">
        <v>1011</v>
      </c>
      <c r="D81" s="224"/>
      <c r="E81" s="224"/>
      <c r="F81" s="244" t="s">
        <v>1012</v>
      </c>
      <c r="G81" s="243"/>
      <c r="H81" s="224" t="s">
        <v>1013</v>
      </c>
      <c r="I81" s="224" t="s">
        <v>1008</v>
      </c>
      <c r="J81" s="224">
        <v>50</v>
      </c>
      <c r="K81" s="236"/>
    </row>
    <row r="82" spans="2:11" ht="15" customHeight="1">
      <c r="B82" s="245"/>
      <c r="C82" s="224" t="s">
        <v>1014</v>
      </c>
      <c r="D82" s="224"/>
      <c r="E82" s="224"/>
      <c r="F82" s="244" t="s">
        <v>1006</v>
      </c>
      <c r="G82" s="243"/>
      <c r="H82" s="224" t="s">
        <v>1015</v>
      </c>
      <c r="I82" s="224" t="s">
        <v>1016</v>
      </c>
      <c r="J82" s="224"/>
      <c r="K82" s="236"/>
    </row>
    <row r="83" spans="2:11" ht="15" customHeight="1">
      <c r="B83" s="245"/>
      <c r="C83" s="246" t="s">
        <v>1017</v>
      </c>
      <c r="D83" s="246"/>
      <c r="E83" s="246"/>
      <c r="F83" s="247" t="s">
        <v>1012</v>
      </c>
      <c r="G83" s="246"/>
      <c r="H83" s="246" t="s">
        <v>1018</v>
      </c>
      <c r="I83" s="246" t="s">
        <v>1008</v>
      </c>
      <c r="J83" s="246">
        <v>15</v>
      </c>
      <c r="K83" s="236"/>
    </row>
    <row r="84" spans="2:11" ht="15" customHeight="1">
      <c r="B84" s="245"/>
      <c r="C84" s="246" t="s">
        <v>1019</v>
      </c>
      <c r="D84" s="246"/>
      <c r="E84" s="246"/>
      <c r="F84" s="247" t="s">
        <v>1012</v>
      </c>
      <c r="G84" s="246"/>
      <c r="H84" s="246" t="s">
        <v>1020</v>
      </c>
      <c r="I84" s="246" t="s">
        <v>1008</v>
      </c>
      <c r="J84" s="246">
        <v>15</v>
      </c>
      <c r="K84" s="236"/>
    </row>
    <row r="85" spans="2:11" ht="15" customHeight="1">
      <c r="B85" s="245"/>
      <c r="C85" s="246" t="s">
        <v>1021</v>
      </c>
      <c r="D85" s="246"/>
      <c r="E85" s="246"/>
      <c r="F85" s="247" t="s">
        <v>1012</v>
      </c>
      <c r="G85" s="246"/>
      <c r="H85" s="246" t="s">
        <v>1022</v>
      </c>
      <c r="I85" s="246" t="s">
        <v>1008</v>
      </c>
      <c r="J85" s="246">
        <v>20</v>
      </c>
      <c r="K85" s="236"/>
    </row>
    <row r="86" spans="2:11" ht="15" customHeight="1">
      <c r="B86" s="245"/>
      <c r="C86" s="246" t="s">
        <v>1023</v>
      </c>
      <c r="D86" s="246"/>
      <c r="E86" s="246"/>
      <c r="F86" s="247" t="s">
        <v>1012</v>
      </c>
      <c r="G86" s="246"/>
      <c r="H86" s="246" t="s">
        <v>1024</v>
      </c>
      <c r="I86" s="246" t="s">
        <v>1008</v>
      </c>
      <c r="J86" s="246">
        <v>20</v>
      </c>
      <c r="K86" s="236"/>
    </row>
    <row r="87" spans="2:11" ht="15" customHeight="1">
      <c r="B87" s="245"/>
      <c r="C87" s="224" t="s">
        <v>1025</v>
      </c>
      <c r="D87" s="224"/>
      <c r="E87" s="224"/>
      <c r="F87" s="244" t="s">
        <v>1012</v>
      </c>
      <c r="G87" s="243"/>
      <c r="H87" s="224" t="s">
        <v>1026</v>
      </c>
      <c r="I87" s="224" t="s">
        <v>1008</v>
      </c>
      <c r="J87" s="224">
        <v>50</v>
      </c>
      <c r="K87" s="236"/>
    </row>
    <row r="88" spans="2:11" ht="15" customHeight="1">
      <c r="B88" s="245"/>
      <c r="C88" s="224" t="s">
        <v>1027</v>
      </c>
      <c r="D88" s="224"/>
      <c r="E88" s="224"/>
      <c r="F88" s="244" t="s">
        <v>1012</v>
      </c>
      <c r="G88" s="243"/>
      <c r="H88" s="224" t="s">
        <v>1028</v>
      </c>
      <c r="I88" s="224" t="s">
        <v>1008</v>
      </c>
      <c r="J88" s="224">
        <v>20</v>
      </c>
      <c r="K88" s="236"/>
    </row>
    <row r="89" spans="2:11" ht="15" customHeight="1">
      <c r="B89" s="245"/>
      <c r="C89" s="224" t="s">
        <v>1029</v>
      </c>
      <c r="D89" s="224"/>
      <c r="E89" s="224"/>
      <c r="F89" s="244" t="s">
        <v>1012</v>
      </c>
      <c r="G89" s="243"/>
      <c r="H89" s="224" t="s">
        <v>1030</v>
      </c>
      <c r="I89" s="224" t="s">
        <v>1008</v>
      </c>
      <c r="J89" s="224">
        <v>20</v>
      </c>
      <c r="K89" s="236"/>
    </row>
    <row r="90" spans="2:11" ht="15" customHeight="1">
      <c r="B90" s="245"/>
      <c r="C90" s="224" t="s">
        <v>1031</v>
      </c>
      <c r="D90" s="224"/>
      <c r="E90" s="224"/>
      <c r="F90" s="244" t="s">
        <v>1012</v>
      </c>
      <c r="G90" s="243"/>
      <c r="H90" s="224" t="s">
        <v>1032</v>
      </c>
      <c r="I90" s="224" t="s">
        <v>1008</v>
      </c>
      <c r="J90" s="224">
        <v>50</v>
      </c>
      <c r="K90" s="236"/>
    </row>
    <row r="91" spans="2:11" ht="15" customHeight="1">
      <c r="B91" s="245"/>
      <c r="C91" s="224" t="s">
        <v>1033</v>
      </c>
      <c r="D91" s="224"/>
      <c r="E91" s="224"/>
      <c r="F91" s="244" t="s">
        <v>1012</v>
      </c>
      <c r="G91" s="243"/>
      <c r="H91" s="224" t="s">
        <v>1033</v>
      </c>
      <c r="I91" s="224" t="s">
        <v>1008</v>
      </c>
      <c r="J91" s="224">
        <v>50</v>
      </c>
      <c r="K91" s="236"/>
    </row>
    <row r="92" spans="2:11" ht="15" customHeight="1">
      <c r="B92" s="245"/>
      <c r="C92" s="224" t="s">
        <v>1034</v>
      </c>
      <c r="D92" s="224"/>
      <c r="E92" s="224"/>
      <c r="F92" s="244" t="s">
        <v>1012</v>
      </c>
      <c r="G92" s="243"/>
      <c r="H92" s="224" t="s">
        <v>1035</v>
      </c>
      <c r="I92" s="224" t="s">
        <v>1008</v>
      </c>
      <c r="J92" s="224">
        <v>255</v>
      </c>
      <c r="K92" s="236"/>
    </row>
    <row r="93" spans="2:11" ht="15" customHeight="1">
      <c r="B93" s="245"/>
      <c r="C93" s="224" t="s">
        <v>1036</v>
      </c>
      <c r="D93" s="224"/>
      <c r="E93" s="224"/>
      <c r="F93" s="244" t="s">
        <v>1006</v>
      </c>
      <c r="G93" s="243"/>
      <c r="H93" s="224" t="s">
        <v>1037</v>
      </c>
      <c r="I93" s="224" t="s">
        <v>1038</v>
      </c>
      <c r="J93" s="224"/>
      <c r="K93" s="236"/>
    </row>
    <row r="94" spans="2:11" ht="15" customHeight="1">
      <c r="B94" s="245"/>
      <c r="C94" s="224" t="s">
        <v>1039</v>
      </c>
      <c r="D94" s="224"/>
      <c r="E94" s="224"/>
      <c r="F94" s="244" t="s">
        <v>1006</v>
      </c>
      <c r="G94" s="243"/>
      <c r="H94" s="224" t="s">
        <v>1040</v>
      </c>
      <c r="I94" s="224" t="s">
        <v>1041</v>
      </c>
      <c r="J94" s="224"/>
      <c r="K94" s="236"/>
    </row>
    <row r="95" spans="2:11" ht="15" customHeight="1">
      <c r="B95" s="245"/>
      <c r="C95" s="224" t="s">
        <v>1042</v>
      </c>
      <c r="D95" s="224"/>
      <c r="E95" s="224"/>
      <c r="F95" s="244" t="s">
        <v>1006</v>
      </c>
      <c r="G95" s="243"/>
      <c r="H95" s="224" t="s">
        <v>1042</v>
      </c>
      <c r="I95" s="224" t="s">
        <v>1041</v>
      </c>
      <c r="J95" s="224"/>
      <c r="K95" s="236"/>
    </row>
    <row r="96" spans="2:11" ht="15" customHeight="1">
      <c r="B96" s="245"/>
      <c r="C96" s="224" t="s">
        <v>40</v>
      </c>
      <c r="D96" s="224"/>
      <c r="E96" s="224"/>
      <c r="F96" s="244" t="s">
        <v>1006</v>
      </c>
      <c r="G96" s="243"/>
      <c r="H96" s="224" t="s">
        <v>1043</v>
      </c>
      <c r="I96" s="224" t="s">
        <v>1041</v>
      </c>
      <c r="J96" s="224"/>
      <c r="K96" s="236"/>
    </row>
    <row r="97" spans="2:11" ht="15" customHeight="1">
      <c r="B97" s="245"/>
      <c r="C97" s="224" t="s">
        <v>50</v>
      </c>
      <c r="D97" s="224"/>
      <c r="E97" s="224"/>
      <c r="F97" s="244" t="s">
        <v>1006</v>
      </c>
      <c r="G97" s="243"/>
      <c r="H97" s="224" t="s">
        <v>1044</v>
      </c>
      <c r="I97" s="224" t="s">
        <v>1041</v>
      </c>
      <c r="J97" s="224"/>
      <c r="K97" s="236"/>
    </row>
    <row r="98" spans="2:1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ht="45" customHeight="1">
      <c r="B102" s="235"/>
      <c r="C102" s="339" t="s">
        <v>1045</v>
      </c>
      <c r="D102" s="339"/>
      <c r="E102" s="339"/>
      <c r="F102" s="339"/>
      <c r="G102" s="339"/>
      <c r="H102" s="339"/>
      <c r="I102" s="339"/>
      <c r="J102" s="339"/>
      <c r="K102" s="236"/>
    </row>
    <row r="103" spans="2:11" ht="17.25" customHeight="1">
      <c r="B103" s="235"/>
      <c r="C103" s="237" t="s">
        <v>1000</v>
      </c>
      <c r="D103" s="237"/>
      <c r="E103" s="237"/>
      <c r="F103" s="237" t="s">
        <v>1001</v>
      </c>
      <c r="G103" s="238"/>
      <c r="H103" s="237" t="s">
        <v>56</v>
      </c>
      <c r="I103" s="237" t="s">
        <v>59</v>
      </c>
      <c r="J103" s="237" t="s">
        <v>1002</v>
      </c>
      <c r="K103" s="236"/>
    </row>
    <row r="104" spans="2:11" ht="17.25" customHeight="1">
      <c r="B104" s="235"/>
      <c r="C104" s="239" t="s">
        <v>1003</v>
      </c>
      <c r="D104" s="239"/>
      <c r="E104" s="239"/>
      <c r="F104" s="240" t="s">
        <v>1004</v>
      </c>
      <c r="G104" s="241"/>
      <c r="H104" s="239"/>
      <c r="I104" s="239"/>
      <c r="J104" s="239" t="s">
        <v>1005</v>
      </c>
      <c r="K104" s="236"/>
    </row>
    <row r="105" spans="2:11" ht="5.25" customHeight="1">
      <c r="B105" s="235"/>
      <c r="C105" s="237"/>
      <c r="D105" s="237"/>
      <c r="E105" s="237"/>
      <c r="F105" s="237"/>
      <c r="G105" s="253"/>
      <c r="H105" s="237"/>
      <c r="I105" s="237"/>
      <c r="J105" s="237"/>
      <c r="K105" s="236"/>
    </row>
    <row r="106" spans="2:11" ht="15" customHeight="1">
      <c r="B106" s="235"/>
      <c r="C106" s="224" t="s">
        <v>55</v>
      </c>
      <c r="D106" s="242"/>
      <c r="E106" s="242"/>
      <c r="F106" s="244" t="s">
        <v>1006</v>
      </c>
      <c r="G106" s="253"/>
      <c r="H106" s="224" t="s">
        <v>1046</v>
      </c>
      <c r="I106" s="224" t="s">
        <v>1008</v>
      </c>
      <c r="J106" s="224">
        <v>20</v>
      </c>
      <c r="K106" s="236"/>
    </row>
    <row r="107" spans="2:11" ht="15" customHeight="1">
      <c r="B107" s="235"/>
      <c r="C107" s="224" t="s">
        <v>1009</v>
      </c>
      <c r="D107" s="224"/>
      <c r="E107" s="224"/>
      <c r="F107" s="244" t="s">
        <v>1006</v>
      </c>
      <c r="G107" s="224"/>
      <c r="H107" s="224" t="s">
        <v>1046</v>
      </c>
      <c r="I107" s="224" t="s">
        <v>1008</v>
      </c>
      <c r="J107" s="224">
        <v>120</v>
      </c>
      <c r="K107" s="236"/>
    </row>
    <row r="108" spans="2:11" ht="15" customHeight="1">
      <c r="B108" s="245"/>
      <c r="C108" s="224" t="s">
        <v>1011</v>
      </c>
      <c r="D108" s="224"/>
      <c r="E108" s="224"/>
      <c r="F108" s="244" t="s">
        <v>1012</v>
      </c>
      <c r="G108" s="224"/>
      <c r="H108" s="224" t="s">
        <v>1046</v>
      </c>
      <c r="I108" s="224" t="s">
        <v>1008</v>
      </c>
      <c r="J108" s="224">
        <v>50</v>
      </c>
      <c r="K108" s="236"/>
    </row>
    <row r="109" spans="2:11" ht="15" customHeight="1">
      <c r="B109" s="245"/>
      <c r="C109" s="224" t="s">
        <v>1014</v>
      </c>
      <c r="D109" s="224"/>
      <c r="E109" s="224"/>
      <c r="F109" s="244" t="s">
        <v>1006</v>
      </c>
      <c r="G109" s="224"/>
      <c r="H109" s="224" t="s">
        <v>1046</v>
      </c>
      <c r="I109" s="224" t="s">
        <v>1016</v>
      </c>
      <c r="J109" s="224"/>
      <c r="K109" s="236"/>
    </row>
    <row r="110" spans="2:11" ht="15" customHeight="1">
      <c r="B110" s="245"/>
      <c r="C110" s="224" t="s">
        <v>1025</v>
      </c>
      <c r="D110" s="224"/>
      <c r="E110" s="224"/>
      <c r="F110" s="244" t="s">
        <v>1012</v>
      </c>
      <c r="G110" s="224"/>
      <c r="H110" s="224" t="s">
        <v>1046</v>
      </c>
      <c r="I110" s="224" t="s">
        <v>1008</v>
      </c>
      <c r="J110" s="224">
        <v>50</v>
      </c>
      <c r="K110" s="236"/>
    </row>
    <row r="111" spans="2:11" ht="15" customHeight="1">
      <c r="B111" s="245"/>
      <c r="C111" s="224" t="s">
        <v>1033</v>
      </c>
      <c r="D111" s="224"/>
      <c r="E111" s="224"/>
      <c r="F111" s="244" t="s">
        <v>1012</v>
      </c>
      <c r="G111" s="224"/>
      <c r="H111" s="224" t="s">
        <v>1046</v>
      </c>
      <c r="I111" s="224" t="s">
        <v>1008</v>
      </c>
      <c r="J111" s="224">
        <v>50</v>
      </c>
      <c r="K111" s="236"/>
    </row>
    <row r="112" spans="2:11" ht="15" customHeight="1">
      <c r="B112" s="245"/>
      <c r="C112" s="224" t="s">
        <v>1031</v>
      </c>
      <c r="D112" s="224"/>
      <c r="E112" s="224"/>
      <c r="F112" s="244" t="s">
        <v>1012</v>
      </c>
      <c r="G112" s="224"/>
      <c r="H112" s="224" t="s">
        <v>1046</v>
      </c>
      <c r="I112" s="224" t="s">
        <v>1008</v>
      </c>
      <c r="J112" s="224">
        <v>50</v>
      </c>
      <c r="K112" s="236"/>
    </row>
    <row r="113" spans="2:11" ht="15" customHeight="1">
      <c r="B113" s="245"/>
      <c r="C113" s="224" t="s">
        <v>55</v>
      </c>
      <c r="D113" s="224"/>
      <c r="E113" s="224"/>
      <c r="F113" s="244" t="s">
        <v>1006</v>
      </c>
      <c r="G113" s="224"/>
      <c r="H113" s="224" t="s">
        <v>1047</v>
      </c>
      <c r="I113" s="224" t="s">
        <v>1008</v>
      </c>
      <c r="J113" s="224">
        <v>20</v>
      </c>
      <c r="K113" s="236"/>
    </row>
    <row r="114" spans="2:11" ht="15" customHeight="1">
      <c r="B114" s="245"/>
      <c r="C114" s="224" t="s">
        <v>1048</v>
      </c>
      <c r="D114" s="224"/>
      <c r="E114" s="224"/>
      <c r="F114" s="244" t="s">
        <v>1006</v>
      </c>
      <c r="G114" s="224"/>
      <c r="H114" s="224" t="s">
        <v>1049</v>
      </c>
      <c r="I114" s="224" t="s">
        <v>1008</v>
      </c>
      <c r="J114" s="224">
        <v>120</v>
      </c>
      <c r="K114" s="236"/>
    </row>
    <row r="115" spans="2:11" ht="15" customHeight="1">
      <c r="B115" s="245"/>
      <c r="C115" s="224" t="s">
        <v>40</v>
      </c>
      <c r="D115" s="224"/>
      <c r="E115" s="224"/>
      <c r="F115" s="244" t="s">
        <v>1006</v>
      </c>
      <c r="G115" s="224"/>
      <c r="H115" s="224" t="s">
        <v>1050</v>
      </c>
      <c r="I115" s="224" t="s">
        <v>1041</v>
      </c>
      <c r="J115" s="224"/>
      <c r="K115" s="236"/>
    </row>
    <row r="116" spans="2:11" ht="15" customHeight="1">
      <c r="B116" s="245"/>
      <c r="C116" s="224" t="s">
        <v>50</v>
      </c>
      <c r="D116" s="224"/>
      <c r="E116" s="224"/>
      <c r="F116" s="244" t="s">
        <v>1006</v>
      </c>
      <c r="G116" s="224"/>
      <c r="H116" s="224" t="s">
        <v>1051</v>
      </c>
      <c r="I116" s="224" t="s">
        <v>1041</v>
      </c>
      <c r="J116" s="224"/>
      <c r="K116" s="236"/>
    </row>
    <row r="117" spans="2:11" ht="15" customHeight="1">
      <c r="B117" s="245"/>
      <c r="C117" s="224" t="s">
        <v>59</v>
      </c>
      <c r="D117" s="224"/>
      <c r="E117" s="224"/>
      <c r="F117" s="244" t="s">
        <v>1006</v>
      </c>
      <c r="G117" s="224"/>
      <c r="H117" s="224" t="s">
        <v>1052</v>
      </c>
      <c r="I117" s="224" t="s">
        <v>1053</v>
      </c>
      <c r="J117" s="224"/>
      <c r="K117" s="236"/>
    </row>
    <row r="118" spans="2:1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ht="18.75" customHeight="1">
      <c r="B119" s="255"/>
      <c r="C119" s="221"/>
      <c r="D119" s="221"/>
      <c r="E119" s="221"/>
      <c r="F119" s="256"/>
      <c r="G119" s="221"/>
      <c r="H119" s="221"/>
      <c r="I119" s="221"/>
      <c r="J119" s="221"/>
      <c r="K119" s="255"/>
    </row>
    <row r="120" spans="2:1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pans="2:11" ht="45" customHeight="1">
      <c r="B122" s="260"/>
      <c r="C122" s="337" t="s">
        <v>1054</v>
      </c>
      <c r="D122" s="337"/>
      <c r="E122" s="337"/>
      <c r="F122" s="337"/>
      <c r="G122" s="337"/>
      <c r="H122" s="337"/>
      <c r="I122" s="337"/>
      <c r="J122" s="337"/>
      <c r="K122" s="261"/>
    </row>
    <row r="123" spans="2:11" ht="17.25" customHeight="1">
      <c r="B123" s="262"/>
      <c r="C123" s="237" t="s">
        <v>1000</v>
      </c>
      <c r="D123" s="237"/>
      <c r="E123" s="237"/>
      <c r="F123" s="237" t="s">
        <v>1001</v>
      </c>
      <c r="G123" s="238"/>
      <c r="H123" s="237" t="s">
        <v>56</v>
      </c>
      <c r="I123" s="237" t="s">
        <v>59</v>
      </c>
      <c r="J123" s="237" t="s">
        <v>1002</v>
      </c>
      <c r="K123" s="263"/>
    </row>
    <row r="124" spans="2:11" ht="17.25" customHeight="1">
      <c r="B124" s="262"/>
      <c r="C124" s="239" t="s">
        <v>1003</v>
      </c>
      <c r="D124" s="239"/>
      <c r="E124" s="239"/>
      <c r="F124" s="240" t="s">
        <v>1004</v>
      </c>
      <c r="G124" s="241"/>
      <c r="H124" s="239"/>
      <c r="I124" s="239"/>
      <c r="J124" s="239" t="s">
        <v>1005</v>
      </c>
      <c r="K124" s="263"/>
    </row>
    <row r="125" spans="2:11" ht="5.25" customHeight="1">
      <c r="B125" s="264"/>
      <c r="C125" s="242"/>
      <c r="D125" s="242"/>
      <c r="E125" s="242"/>
      <c r="F125" s="242"/>
      <c r="G125" s="224"/>
      <c r="H125" s="242"/>
      <c r="I125" s="242"/>
      <c r="J125" s="242"/>
      <c r="K125" s="265"/>
    </row>
    <row r="126" spans="2:11" ht="15" customHeight="1">
      <c r="B126" s="264"/>
      <c r="C126" s="224" t="s">
        <v>1009</v>
      </c>
      <c r="D126" s="242"/>
      <c r="E126" s="242"/>
      <c r="F126" s="244" t="s">
        <v>1006</v>
      </c>
      <c r="G126" s="224"/>
      <c r="H126" s="224" t="s">
        <v>1046</v>
      </c>
      <c r="I126" s="224" t="s">
        <v>1008</v>
      </c>
      <c r="J126" s="224">
        <v>120</v>
      </c>
      <c r="K126" s="266"/>
    </row>
    <row r="127" spans="2:11" ht="15" customHeight="1">
      <c r="B127" s="264"/>
      <c r="C127" s="224" t="s">
        <v>1055</v>
      </c>
      <c r="D127" s="224"/>
      <c r="E127" s="224"/>
      <c r="F127" s="244" t="s">
        <v>1006</v>
      </c>
      <c r="G127" s="224"/>
      <c r="H127" s="224" t="s">
        <v>1056</v>
      </c>
      <c r="I127" s="224" t="s">
        <v>1008</v>
      </c>
      <c r="J127" s="224" t="s">
        <v>1057</v>
      </c>
      <c r="K127" s="266"/>
    </row>
    <row r="128" spans="2:11" ht="15" customHeight="1">
      <c r="B128" s="264"/>
      <c r="C128" s="224" t="s">
        <v>87</v>
      </c>
      <c r="D128" s="224"/>
      <c r="E128" s="224"/>
      <c r="F128" s="244" t="s">
        <v>1006</v>
      </c>
      <c r="G128" s="224"/>
      <c r="H128" s="224" t="s">
        <v>1058</v>
      </c>
      <c r="I128" s="224" t="s">
        <v>1008</v>
      </c>
      <c r="J128" s="224" t="s">
        <v>1057</v>
      </c>
      <c r="K128" s="266"/>
    </row>
    <row r="129" spans="2:11" ht="15" customHeight="1">
      <c r="B129" s="264"/>
      <c r="C129" s="224" t="s">
        <v>1017</v>
      </c>
      <c r="D129" s="224"/>
      <c r="E129" s="224"/>
      <c r="F129" s="244" t="s">
        <v>1012</v>
      </c>
      <c r="G129" s="224"/>
      <c r="H129" s="224" t="s">
        <v>1018</v>
      </c>
      <c r="I129" s="224" t="s">
        <v>1008</v>
      </c>
      <c r="J129" s="224">
        <v>15</v>
      </c>
      <c r="K129" s="266"/>
    </row>
    <row r="130" spans="2:11" ht="15" customHeight="1">
      <c r="B130" s="264"/>
      <c r="C130" s="246" t="s">
        <v>1019</v>
      </c>
      <c r="D130" s="246"/>
      <c r="E130" s="246"/>
      <c r="F130" s="247" t="s">
        <v>1012</v>
      </c>
      <c r="G130" s="246"/>
      <c r="H130" s="246" t="s">
        <v>1020</v>
      </c>
      <c r="I130" s="246" t="s">
        <v>1008</v>
      </c>
      <c r="J130" s="246">
        <v>15</v>
      </c>
      <c r="K130" s="266"/>
    </row>
    <row r="131" spans="2:11" ht="15" customHeight="1">
      <c r="B131" s="264"/>
      <c r="C131" s="246" t="s">
        <v>1021</v>
      </c>
      <c r="D131" s="246"/>
      <c r="E131" s="246"/>
      <c r="F131" s="247" t="s">
        <v>1012</v>
      </c>
      <c r="G131" s="246"/>
      <c r="H131" s="246" t="s">
        <v>1022</v>
      </c>
      <c r="I131" s="246" t="s">
        <v>1008</v>
      </c>
      <c r="J131" s="246">
        <v>20</v>
      </c>
      <c r="K131" s="266"/>
    </row>
    <row r="132" spans="2:11" ht="15" customHeight="1">
      <c r="B132" s="264"/>
      <c r="C132" s="246" t="s">
        <v>1023</v>
      </c>
      <c r="D132" s="246"/>
      <c r="E132" s="246"/>
      <c r="F132" s="247" t="s">
        <v>1012</v>
      </c>
      <c r="G132" s="246"/>
      <c r="H132" s="246" t="s">
        <v>1024</v>
      </c>
      <c r="I132" s="246" t="s">
        <v>1008</v>
      </c>
      <c r="J132" s="246">
        <v>20</v>
      </c>
      <c r="K132" s="266"/>
    </row>
    <row r="133" spans="2:11" ht="15" customHeight="1">
      <c r="B133" s="264"/>
      <c r="C133" s="224" t="s">
        <v>1011</v>
      </c>
      <c r="D133" s="224"/>
      <c r="E133" s="224"/>
      <c r="F133" s="244" t="s">
        <v>1012</v>
      </c>
      <c r="G133" s="224"/>
      <c r="H133" s="224" t="s">
        <v>1046</v>
      </c>
      <c r="I133" s="224" t="s">
        <v>1008</v>
      </c>
      <c r="J133" s="224">
        <v>50</v>
      </c>
      <c r="K133" s="266"/>
    </row>
    <row r="134" spans="2:11" ht="15" customHeight="1">
      <c r="B134" s="264"/>
      <c r="C134" s="224" t="s">
        <v>1025</v>
      </c>
      <c r="D134" s="224"/>
      <c r="E134" s="224"/>
      <c r="F134" s="244" t="s">
        <v>1012</v>
      </c>
      <c r="G134" s="224"/>
      <c r="H134" s="224" t="s">
        <v>1046</v>
      </c>
      <c r="I134" s="224" t="s">
        <v>1008</v>
      </c>
      <c r="J134" s="224">
        <v>50</v>
      </c>
      <c r="K134" s="266"/>
    </row>
    <row r="135" spans="2:11" ht="15" customHeight="1">
      <c r="B135" s="264"/>
      <c r="C135" s="224" t="s">
        <v>1031</v>
      </c>
      <c r="D135" s="224"/>
      <c r="E135" s="224"/>
      <c r="F135" s="244" t="s">
        <v>1012</v>
      </c>
      <c r="G135" s="224"/>
      <c r="H135" s="224" t="s">
        <v>1046</v>
      </c>
      <c r="I135" s="224" t="s">
        <v>1008</v>
      </c>
      <c r="J135" s="224">
        <v>50</v>
      </c>
      <c r="K135" s="266"/>
    </row>
    <row r="136" spans="2:11" ht="15" customHeight="1">
      <c r="B136" s="264"/>
      <c r="C136" s="224" t="s">
        <v>1033</v>
      </c>
      <c r="D136" s="224"/>
      <c r="E136" s="224"/>
      <c r="F136" s="244" t="s">
        <v>1012</v>
      </c>
      <c r="G136" s="224"/>
      <c r="H136" s="224" t="s">
        <v>1046</v>
      </c>
      <c r="I136" s="224" t="s">
        <v>1008</v>
      </c>
      <c r="J136" s="224">
        <v>50</v>
      </c>
      <c r="K136" s="266"/>
    </row>
    <row r="137" spans="2:11" ht="15" customHeight="1">
      <c r="B137" s="264"/>
      <c r="C137" s="224" t="s">
        <v>1034</v>
      </c>
      <c r="D137" s="224"/>
      <c r="E137" s="224"/>
      <c r="F137" s="244" t="s">
        <v>1012</v>
      </c>
      <c r="G137" s="224"/>
      <c r="H137" s="224" t="s">
        <v>1059</v>
      </c>
      <c r="I137" s="224" t="s">
        <v>1008</v>
      </c>
      <c r="J137" s="224">
        <v>255</v>
      </c>
      <c r="K137" s="266"/>
    </row>
    <row r="138" spans="2:11" ht="15" customHeight="1">
      <c r="B138" s="264"/>
      <c r="C138" s="224" t="s">
        <v>1036</v>
      </c>
      <c r="D138" s="224"/>
      <c r="E138" s="224"/>
      <c r="F138" s="244" t="s">
        <v>1006</v>
      </c>
      <c r="G138" s="224"/>
      <c r="H138" s="224" t="s">
        <v>1060</v>
      </c>
      <c r="I138" s="224" t="s">
        <v>1038</v>
      </c>
      <c r="J138" s="224"/>
      <c r="K138" s="266"/>
    </row>
    <row r="139" spans="2:11" ht="15" customHeight="1">
      <c r="B139" s="264"/>
      <c r="C139" s="224" t="s">
        <v>1039</v>
      </c>
      <c r="D139" s="224"/>
      <c r="E139" s="224"/>
      <c r="F139" s="244" t="s">
        <v>1006</v>
      </c>
      <c r="G139" s="224"/>
      <c r="H139" s="224" t="s">
        <v>1061</v>
      </c>
      <c r="I139" s="224" t="s">
        <v>1041</v>
      </c>
      <c r="J139" s="224"/>
      <c r="K139" s="266"/>
    </row>
    <row r="140" spans="2:11" ht="15" customHeight="1">
      <c r="B140" s="264"/>
      <c r="C140" s="224" t="s">
        <v>1042</v>
      </c>
      <c r="D140" s="224"/>
      <c r="E140" s="224"/>
      <c r="F140" s="244" t="s">
        <v>1006</v>
      </c>
      <c r="G140" s="224"/>
      <c r="H140" s="224" t="s">
        <v>1042</v>
      </c>
      <c r="I140" s="224" t="s">
        <v>1041</v>
      </c>
      <c r="J140" s="224"/>
      <c r="K140" s="266"/>
    </row>
    <row r="141" spans="2:11" ht="15" customHeight="1">
      <c r="B141" s="264"/>
      <c r="C141" s="224" t="s">
        <v>40</v>
      </c>
      <c r="D141" s="224"/>
      <c r="E141" s="224"/>
      <c r="F141" s="244" t="s">
        <v>1006</v>
      </c>
      <c r="G141" s="224"/>
      <c r="H141" s="224" t="s">
        <v>1062</v>
      </c>
      <c r="I141" s="224" t="s">
        <v>1041</v>
      </c>
      <c r="J141" s="224"/>
      <c r="K141" s="266"/>
    </row>
    <row r="142" spans="2:11" ht="15" customHeight="1">
      <c r="B142" s="264"/>
      <c r="C142" s="224" t="s">
        <v>1063</v>
      </c>
      <c r="D142" s="224"/>
      <c r="E142" s="224"/>
      <c r="F142" s="244" t="s">
        <v>1006</v>
      </c>
      <c r="G142" s="224"/>
      <c r="H142" s="224" t="s">
        <v>1064</v>
      </c>
      <c r="I142" s="224" t="s">
        <v>1041</v>
      </c>
      <c r="J142" s="224"/>
      <c r="K142" s="266"/>
    </row>
    <row r="143" spans="2:11" ht="15" customHeight="1">
      <c r="B143" s="267"/>
      <c r="C143" s="268"/>
      <c r="D143" s="268"/>
      <c r="E143" s="268"/>
      <c r="F143" s="268"/>
      <c r="G143" s="268"/>
      <c r="H143" s="268"/>
      <c r="I143" s="268"/>
      <c r="J143" s="268"/>
      <c r="K143" s="269"/>
    </row>
    <row r="144" spans="2:11" ht="18.75" customHeight="1">
      <c r="B144" s="221"/>
      <c r="C144" s="221"/>
      <c r="D144" s="221"/>
      <c r="E144" s="221"/>
      <c r="F144" s="256"/>
      <c r="G144" s="221"/>
      <c r="H144" s="221"/>
      <c r="I144" s="221"/>
      <c r="J144" s="221"/>
      <c r="K144" s="221"/>
    </row>
    <row r="145" spans="2:1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ht="45" customHeight="1">
      <c r="B147" s="235"/>
      <c r="C147" s="339" t="s">
        <v>1065</v>
      </c>
      <c r="D147" s="339"/>
      <c r="E147" s="339"/>
      <c r="F147" s="339"/>
      <c r="G147" s="339"/>
      <c r="H147" s="339"/>
      <c r="I147" s="339"/>
      <c r="J147" s="339"/>
      <c r="K147" s="236"/>
    </row>
    <row r="148" spans="2:11" ht="17.25" customHeight="1">
      <c r="B148" s="235"/>
      <c r="C148" s="237" t="s">
        <v>1000</v>
      </c>
      <c r="D148" s="237"/>
      <c r="E148" s="237"/>
      <c r="F148" s="237" t="s">
        <v>1001</v>
      </c>
      <c r="G148" s="238"/>
      <c r="H148" s="237" t="s">
        <v>56</v>
      </c>
      <c r="I148" s="237" t="s">
        <v>59</v>
      </c>
      <c r="J148" s="237" t="s">
        <v>1002</v>
      </c>
      <c r="K148" s="236"/>
    </row>
    <row r="149" spans="2:11" ht="17.25" customHeight="1">
      <c r="B149" s="235"/>
      <c r="C149" s="239" t="s">
        <v>1003</v>
      </c>
      <c r="D149" s="239"/>
      <c r="E149" s="239"/>
      <c r="F149" s="240" t="s">
        <v>1004</v>
      </c>
      <c r="G149" s="241"/>
      <c r="H149" s="239"/>
      <c r="I149" s="239"/>
      <c r="J149" s="239" t="s">
        <v>1005</v>
      </c>
      <c r="K149" s="236"/>
    </row>
    <row r="150" spans="2:11" ht="5.25" customHeight="1">
      <c r="B150" s="245"/>
      <c r="C150" s="242"/>
      <c r="D150" s="242"/>
      <c r="E150" s="242"/>
      <c r="F150" s="242"/>
      <c r="G150" s="243"/>
      <c r="H150" s="242"/>
      <c r="I150" s="242"/>
      <c r="J150" s="242"/>
      <c r="K150" s="266"/>
    </row>
    <row r="151" spans="2:11" ht="15" customHeight="1">
      <c r="B151" s="245"/>
      <c r="C151" s="270" t="s">
        <v>1009</v>
      </c>
      <c r="D151" s="224"/>
      <c r="E151" s="224"/>
      <c r="F151" s="271" t="s">
        <v>1006</v>
      </c>
      <c r="G151" s="224"/>
      <c r="H151" s="270" t="s">
        <v>1046</v>
      </c>
      <c r="I151" s="270" t="s">
        <v>1008</v>
      </c>
      <c r="J151" s="270">
        <v>120</v>
      </c>
      <c r="K151" s="266"/>
    </row>
    <row r="152" spans="2:11" ht="15" customHeight="1">
      <c r="B152" s="245"/>
      <c r="C152" s="270" t="s">
        <v>1055</v>
      </c>
      <c r="D152" s="224"/>
      <c r="E152" s="224"/>
      <c r="F152" s="271" t="s">
        <v>1006</v>
      </c>
      <c r="G152" s="224"/>
      <c r="H152" s="270" t="s">
        <v>1066</v>
      </c>
      <c r="I152" s="270" t="s">
        <v>1008</v>
      </c>
      <c r="J152" s="270" t="s">
        <v>1057</v>
      </c>
      <c r="K152" s="266"/>
    </row>
    <row r="153" spans="2:11" ht="15" customHeight="1">
      <c r="B153" s="245"/>
      <c r="C153" s="270" t="s">
        <v>87</v>
      </c>
      <c r="D153" s="224"/>
      <c r="E153" s="224"/>
      <c r="F153" s="271" t="s">
        <v>1006</v>
      </c>
      <c r="G153" s="224"/>
      <c r="H153" s="270" t="s">
        <v>1067</v>
      </c>
      <c r="I153" s="270" t="s">
        <v>1008</v>
      </c>
      <c r="J153" s="270" t="s">
        <v>1057</v>
      </c>
      <c r="K153" s="266"/>
    </row>
    <row r="154" spans="2:11" ht="15" customHeight="1">
      <c r="B154" s="245"/>
      <c r="C154" s="270" t="s">
        <v>1011</v>
      </c>
      <c r="D154" s="224"/>
      <c r="E154" s="224"/>
      <c r="F154" s="271" t="s">
        <v>1012</v>
      </c>
      <c r="G154" s="224"/>
      <c r="H154" s="270" t="s">
        <v>1046</v>
      </c>
      <c r="I154" s="270" t="s">
        <v>1008</v>
      </c>
      <c r="J154" s="270">
        <v>50</v>
      </c>
      <c r="K154" s="266"/>
    </row>
    <row r="155" spans="2:11" ht="15" customHeight="1">
      <c r="B155" s="245"/>
      <c r="C155" s="270" t="s">
        <v>1014</v>
      </c>
      <c r="D155" s="224"/>
      <c r="E155" s="224"/>
      <c r="F155" s="271" t="s">
        <v>1006</v>
      </c>
      <c r="G155" s="224"/>
      <c r="H155" s="270" t="s">
        <v>1046</v>
      </c>
      <c r="I155" s="270" t="s">
        <v>1016</v>
      </c>
      <c r="J155" s="270"/>
      <c r="K155" s="266"/>
    </row>
    <row r="156" spans="2:11" ht="15" customHeight="1">
      <c r="B156" s="245"/>
      <c r="C156" s="270" t="s">
        <v>1025</v>
      </c>
      <c r="D156" s="224"/>
      <c r="E156" s="224"/>
      <c r="F156" s="271" t="s">
        <v>1012</v>
      </c>
      <c r="G156" s="224"/>
      <c r="H156" s="270" t="s">
        <v>1046</v>
      </c>
      <c r="I156" s="270" t="s">
        <v>1008</v>
      </c>
      <c r="J156" s="270">
        <v>50</v>
      </c>
      <c r="K156" s="266"/>
    </row>
    <row r="157" spans="2:11" ht="15" customHeight="1">
      <c r="B157" s="245"/>
      <c r="C157" s="270" t="s">
        <v>1033</v>
      </c>
      <c r="D157" s="224"/>
      <c r="E157" s="224"/>
      <c r="F157" s="271" t="s">
        <v>1012</v>
      </c>
      <c r="G157" s="224"/>
      <c r="H157" s="270" t="s">
        <v>1046</v>
      </c>
      <c r="I157" s="270" t="s">
        <v>1008</v>
      </c>
      <c r="J157" s="270">
        <v>50</v>
      </c>
      <c r="K157" s="266"/>
    </row>
    <row r="158" spans="2:11" ht="15" customHeight="1">
      <c r="B158" s="245"/>
      <c r="C158" s="270" t="s">
        <v>1031</v>
      </c>
      <c r="D158" s="224"/>
      <c r="E158" s="224"/>
      <c r="F158" s="271" t="s">
        <v>1012</v>
      </c>
      <c r="G158" s="224"/>
      <c r="H158" s="270" t="s">
        <v>1046</v>
      </c>
      <c r="I158" s="270" t="s">
        <v>1008</v>
      </c>
      <c r="J158" s="270">
        <v>50</v>
      </c>
      <c r="K158" s="266"/>
    </row>
    <row r="159" spans="2:11" ht="15" customHeight="1">
      <c r="B159" s="245"/>
      <c r="C159" s="270" t="s">
        <v>94</v>
      </c>
      <c r="D159" s="224"/>
      <c r="E159" s="224"/>
      <c r="F159" s="271" t="s">
        <v>1006</v>
      </c>
      <c r="G159" s="224"/>
      <c r="H159" s="270" t="s">
        <v>1068</v>
      </c>
      <c r="I159" s="270" t="s">
        <v>1008</v>
      </c>
      <c r="J159" s="270" t="s">
        <v>1069</v>
      </c>
      <c r="K159" s="266"/>
    </row>
    <row r="160" spans="2:11" ht="15" customHeight="1">
      <c r="B160" s="245"/>
      <c r="C160" s="270" t="s">
        <v>1070</v>
      </c>
      <c r="D160" s="224"/>
      <c r="E160" s="224"/>
      <c r="F160" s="271" t="s">
        <v>1006</v>
      </c>
      <c r="G160" s="224"/>
      <c r="H160" s="270" t="s">
        <v>1071</v>
      </c>
      <c r="I160" s="270" t="s">
        <v>1041</v>
      </c>
      <c r="J160" s="270"/>
      <c r="K160" s="266"/>
    </row>
    <row r="161" spans="2:11" ht="15" customHeight="1">
      <c r="B161" s="272"/>
      <c r="C161" s="254"/>
      <c r="D161" s="254"/>
      <c r="E161" s="254"/>
      <c r="F161" s="254"/>
      <c r="G161" s="254"/>
      <c r="H161" s="254"/>
      <c r="I161" s="254"/>
      <c r="J161" s="254"/>
      <c r="K161" s="273"/>
    </row>
    <row r="162" spans="2:11" ht="18.75" customHeight="1">
      <c r="B162" s="221"/>
      <c r="C162" s="224"/>
      <c r="D162" s="224"/>
      <c r="E162" s="224"/>
      <c r="F162" s="244"/>
      <c r="G162" s="224"/>
      <c r="H162" s="224"/>
      <c r="I162" s="224"/>
      <c r="J162" s="224"/>
      <c r="K162" s="221"/>
    </row>
    <row r="163" spans="2:1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ht="45" customHeight="1">
      <c r="B165" s="216"/>
      <c r="C165" s="337" t="s">
        <v>1072</v>
      </c>
      <c r="D165" s="337"/>
      <c r="E165" s="337"/>
      <c r="F165" s="337"/>
      <c r="G165" s="337"/>
      <c r="H165" s="337"/>
      <c r="I165" s="337"/>
      <c r="J165" s="337"/>
      <c r="K165" s="217"/>
    </row>
    <row r="166" spans="2:11" ht="17.25" customHeight="1">
      <c r="B166" s="216"/>
      <c r="C166" s="237" t="s">
        <v>1000</v>
      </c>
      <c r="D166" s="237"/>
      <c r="E166" s="237"/>
      <c r="F166" s="237" t="s">
        <v>1001</v>
      </c>
      <c r="G166" s="274"/>
      <c r="H166" s="275" t="s">
        <v>56</v>
      </c>
      <c r="I166" s="275" t="s">
        <v>59</v>
      </c>
      <c r="J166" s="237" t="s">
        <v>1002</v>
      </c>
      <c r="K166" s="217"/>
    </row>
    <row r="167" spans="2:11" ht="17.25" customHeight="1">
      <c r="B167" s="218"/>
      <c r="C167" s="239" t="s">
        <v>1003</v>
      </c>
      <c r="D167" s="239"/>
      <c r="E167" s="239"/>
      <c r="F167" s="240" t="s">
        <v>1004</v>
      </c>
      <c r="G167" s="276"/>
      <c r="H167" s="277"/>
      <c r="I167" s="277"/>
      <c r="J167" s="239" t="s">
        <v>1005</v>
      </c>
      <c r="K167" s="219"/>
    </row>
    <row r="168" spans="2:11" ht="5.25" customHeight="1">
      <c r="B168" s="245"/>
      <c r="C168" s="242"/>
      <c r="D168" s="242"/>
      <c r="E168" s="242"/>
      <c r="F168" s="242"/>
      <c r="G168" s="243"/>
      <c r="H168" s="242"/>
      <c r="I168" s="242"/>
      <c r="J168" s="242"/>
      <c r="K168" s="266"/>
    </row>
    <row r="169" spans="2:11" ht="15" customHeight="1">
      <c r="B169" s="245"/>
      <c r="C169" s="224" t="s">
        <v>1009</v>
      </c>
      <c r="D169" s="224"/>
      <c r="E169" s="224"/>
      <c r="F169" s="244" t="s">
        <v>1006</v>
      </c>
      <c r="G169" s="224"/>
      <c r="H169" s="224" t="s">
        <v>1046</v>
      </c>
      <c r="I169" s="224" t="s">
        <v>1008</v>
      </c>
      <c r="J169" s="224">
        <v>120</v>
      </c>
      <c r="K169" s="266"/>
    </row>
    <row r="170" spans="2:11" ht="15" customHeight="1">
      <c r="B170" s="245"/>
      <c r="C170" s="224" t="s">
        <v>1055</v>
      </c>
      <c r="D170" s="224"/>
      <c r="E170" s="224"/>
      <c r="F170" s="244" t="s">
        <v>1006</v>
      </c>
      <c r="G170" s="224"/>
      <c r="H170" s="224" t="s">
        <v>1056</v>
      </c>
      <c r="I170" s="224" t="s">
        <v>1008</v>
      </c>
      <c r="J170" s="224" t="s">
        <v>1057</v>
      </c>
      <c r="K170" s="266"/>
    </row>
    <row r="171" spans="2:11" ht="15" customHeight="1">
      <c r="B171" s="245"/>
      <c r="C171" s="224" t="s">
        <v>87</v>
      </c>
      <c r="D171" s="224"/>
      <c r="E171" s="224"/>
      <c r="F171" s="244" t="s">
        <v>1006</v>
      </c>
      <c r="G171" s="224"/>
      <c r="H171" s="224" t="s">
        <v>1073</v>
      </c>
      <c r="I171" s="224" t="s">
        <v>1008</v>
      </c>
      <c r="J171" s="224" t="s">
        <v>1057</v>
      </c>
      <c r="K171" s="266"/>
    </row>
    <row r="172" spans="2:11" ht="15" customHeight="1">
      <c r="B172" s="245"/>
      <c r="C172" s="224" t="s">
        <v>1011</v>
      </c>
      <c r="D172" s="224"/>
      <c r="E172" s="224"/>
      <c r="F172" s="244" t="s">
        <v>1012</v>
      </c>
      <c r="G172" s="224"/>
      <c r="H172" s="224" t="s">
        <v>1073</v>
      </c>
      <c r="I172" s="224" t="s">
        <v>1008</v>
      </c>
      <c r="J172" s="224">
        <v>50</v>
      </c>
      <c r="K172" s="266"/>
    </row>
    <row r="173" spans="2:11" ht="15" customHeight="1">
      <c r="B173" s="245"/>
      <c r="C173" s="224" t="s">
        <v>1014</v>
      </c>
      <c r="D173" s="224"/>
      <c r="E173" s="224"/>
      <c r="F173" s="244" t="s">
        <v>1006</v>
      </c>
      <c r="G173" s="224"/>
      <c r="H173" s="224" t="s">
        <v>1073</v>
      </c>
      <c r="I173" s="224" t="s">
        <v>1016</v>
      </c>
      <c r="J173" s="224"/>
      <c r="K173" s="266"/>
    </row>
    <row r="174" spans="2:11" ht="15" customHeight="1">
      <c r="B174" s="245"/>
      <c r="C174" s="224" t="s">
        <v>1025</v>
      </c>
      <c r="D174" s="224"/>
      <c r="E174" s="224"/>
      <c r="F174" s="244" t="s">
        <v>1012</v>
      </c>
      <c r="G174" s="224"/>
      <c r="H174" s="224" t="s">
        <v>1073</v>
      </c>
      <c r="I174" s="224" t="s">
        <v>1008</v>
      </c>
      <c r="J174" s="224">
        <v>50</v>
      </c>
      <c r="K174" s="266"/>
    </row>
    <row r="175" spans="2:11" ht="15" customHeight="1">
      <c r="B175" s="245"/>
      <c r="C175" s="224" t="s">
        <v>1033</v>
      </c>
      <c r="D175" s="224"/>
      <c r="E175" s="224"/>
      <c r="F175" s="244" t="s">
        <v>1012</v>
      </c>
      <c r="G175" s="224"/>
      <c r="H175" s="224" t="s">
        <v>1073</v>
      </c>
      <c r="I175" s="224" t="s">
        <v>1008</v>
      </c>
      <c r="J175" s="224">
        <v>50</v>
      </c>
      <c r="K175" s="266"/>
    </row>
    <row r="176" spans="2:11" ht="15" customHeight="1">
      <c r="B176" s="245"/>
      <c r="C176" s="224" t="s">
        <v>1031</v>
      </c>
      <c r="D176" s="224"/>
      <c r="E176" s="224"/>
      <c r="F176" s="244" t="s">
        <v>1012</v>
      </c>
      <c r="G176" s="224"/>
      <c r="H176" s="224" t="s">
        <v>1073</v>
      </c>
      <c r="I176" s="224" t="s">
        <v>1008</v>
      </c>
      <c r="J176" s="224">
        <v>50</v>
      </c>
      <c r="K176" s="266"/>
    </row>
    <row r="177" spans="2:11" ht="15" customHeight="1">
      <c r="B177" s="245"/>
      <c r="C177" s="224" t="s">
        <v>102</v>
      </c>
      <c r="D177" s="224"/>
      <c r="E177" s="224"/>
      <c r="F177" s="244" t="s">
        <v>1006</v>
      </c>
      <c r="G177" s="224"/>
      <c r="H177" s="224" t="s">
        <v>1074</v>
      </c>
      <c r="I177" s="224" t="s">
        <v>1075</v>
      </c>
      <c r="J177" s="224"/>
      <c r="K177" s="266"/>
    </row>
    <row r="178" spans="2:11" ht="15" customHeight="1">
      <c r="B178" s="245"/>
      <c r="C178" s="224" t="s">
        <v>59</v>
      </c>
      <c r="D178" s="224"/>
      <c r="E178" s="224"/>
      <c r="F178" s="244" t="s">
        <v>1006</v>
      </c>
      <c r="G178" s="224"/>
      <c r="H178" s="224" t="s">
        <v>1076</v>
      </c>
      <c r="I178" s="224" t="s">
        <v>1077</v>
      </c>
      <c r="J178" s="224">
        <v>1</v>
      </c>
      <c r="K178" s="266"/>
    </row>
    <row r="179" spans="2:11" ht="15" customHeight="1">
      <c r="B179" s="245"/>
      <c r="C179" s="224" t="s">
        <v>55</v>
      </c>
      <c r="D179" s="224"/>
      <c r="E179" s="224"/>
      <c r="F179" s="244" t="s">
        <v>1006</v>
      </c>
      <c r="G179" s="224"/>
      <c r="H179" s="224" t="s">
        <v>1078</v>
      </c>
      <c r="I179" s="224" t="s">
        <v>1008</v>
      </c>
      <c r="J179" s="224">
        <v>20</v>
      </c>
      <c r="K179" s="266"/>
    </row>
    <row r="180" spans="2:11" ht="15" customHeight="1">
      <c r="B180" s="245"/>
      <c r="C180" s="224" t="s">
        <v>56</v>
      </c>
      <c r="D180" s="224"/>
      <c r="E180" s="224"/>
      <c r="F180" s="244" t="s">
        <v>1006</v>
      </c>
      <c r="G180" s="224"/>
      <c r="H180" s="224" t="s">
        <v>1079</v>
      </c>
      <c r="I180" s="224" t="s">
        <v>1008</v>
      </c>
      <c r="J180" s="224">
        <v>255</v>
      </c>
      <c r="K180" s="266"/>
    </row>
    <row r="181" spans="2:11" ht="15" customHeight="1">
      <c r="B181" s="245"/>
      <c r="C181" s="224" t="s">
        <v>103</v>
      </c>
      <c r="D181" s="224"/>
      <c r="E181" s="224"/>
      <c r="F181" s="244" t="s">
        <v>1006</v>
      </c>
      <c r="G181" s="224"/>
      <c r="H181" s="224" t="s">
        <v>970</v>
      </c>
      <c r="I181" s="224" t="s">
        <v>1008</v>
      </c>
      <c r="J181" s="224">
        <v>10</v>
      </c>
      <c r="K181" s="266"/>
    </row>
    <row r="182" spans="2:11" ht="15" customHeight="1">
      <c r="B182" s="245"/>
      <c r="C182" s="224" t="s">
        <v>104</v>
      </c>
      <c r="D182" s="224"/>
      <c r="E182" s="224"/>
      <c r="F182" s="244" t="s">
        <v>1006</v>
      </c>
      <c r="G182" s="224"/>
      <c r="H182" s="224" t="s">
        <v>1080</v>
      </c>
      <c r="I182" s="224" t="s">
        <v>1041</v>
      </c>
      <c r="J182" s="224"/>
      <c r="K182" s="266"/>
    </row>
    <row r="183" spans="2:11" ht="15" customHeight="1">
      <c r="B183" s="245"/>
      <c r="C183" s="224" t="s">
        <v>1081</v>
      </c>
      <c r="D183" s="224"/>
      <c r="E183" s="224"/>
      <c r="F183" s="244" t="s">
        <v>1006</v>
      </c>
      <c r="G183" s="224"/>
      <c r="H183" s="224" t="s">
        <v>1082</v>
      </c>
      <c r="I183" s="224" t="s">
        <v>1041</v>
      </c>
      <c r="J183" s="224"/>
      <c r="K183" s="266"/>
    </row>
    <row r="184" spans="2:11" ht="15" customHeight="1">
      <c r="B184" s="245"/>
      <c r="C184" s="224" t="s">
        <v>1070</v>
      </c>
      <c r="D184" s="224"/>
      <c r="E184" s="224"/>
      <c r="F184" s="244" t="s">
        <v>1006</v>
      </c>
      <c r="G184" s="224"/>
      <c r="H184" s="224" t="s">
        <v>1083</v>
      </c>
      <c r="I184" s="224" t="s">
        <v>1041</v>
      </c>
      <c r="J184" s="224"/>
      <c r="K184" s="266"/>
    </row>
    <row r="185" spans="2:11" ht="15" customHeight="1">
      <c r="B185" s="245"/>
      <c r="C185" s="224" t="s">
        <v>106</v>
      </c>
      <c r="D185" s="224"/>
      <c r="E185" s="224"/>
      <c r="F185" s="244" t="s">
        <v>1012</v>
      </c>
      <c r="G185" s="224"/>
      <c r="H185" s="224" t="s">
        <v>1084</v>
      </c>
      <c r="I185" s="224" t="s">
        <v>1008</v>
      </c>
      <c r="J185" s="224">
        <v>50</v>
      </c>
      <c r="K185" s="266"/>
    </row>
    <row r="186" spans="2:11" ht="15" customHeight="1">
      <c r="B186" s="245"/>
      <c r="C186" s="224" t="s">
        <v>1085</v>
      </c>
      <c r="D186" s="224"/>
      <c r="E186" s="224"/>
      <c r="F186" s="244" t="s">
        <v>1012</v>
      </c>
      <c r="G186" s="224"/>
      <c r="H186" s="224" t="s">
        <v>1086</v>
      </c>
      <c r="I186" s="224" t="s">
        <v>1087</v>
      </c>
      <c r="J186" s="224"/>
      <c r="K186" s="266"/>
    </row>
    <row r="187" spans="2:11" ht="15" customHeight="1">
      <c r="B187" s="245"/>
      <c r="C187" s="224" t="s">
        <v>1088</v>
      </c>
      <c r="D187" s="224"/>
      <c r="E187" s="224"/>
      <c r="F187" s="244" t="s">
        <v>1012</v>
      </c>
      <c r="G187" s="224"/>
      <c r="H187" s="224" t="s">
        <v>1089</v>
      </c>
      <c r="I187" s="224" t="s">
        <v>1087</v>
      </c>
      <c r="J187" s="224"/>
      <c r="K187" s="266"/>
    </row>
    <row r="188" spans="2:11" ht="15" customHeight="1">
      <c r="B188" s="245"/>
      <c r="C188" s="224" t="s">
        <v>1090</v>
      </c>
      <c r="D188" s="224"/>
      <c r="E188" s="224"/>
      <c r="F188" s="244" t="s">
        <v>1012</v>
      </c>
      <c r="G188" s="224"/>
      <c r="H188" s="224" t="s">
        <v>1091</v>
      </c>
      <c r="I188" s="224" t="s">
        <v>1087</v>
      </c>
      <c r="J188" s="224"/>
      <c r="K188" s="266"/>
    </row>
    <row r="189" spans="2:11" ht="15" customHeight="1">
      <c r="B189" s="245"/>
      <c r="C189" s="278" t="s">
        <v>1092</v>
      </c>
      <c r="D189" s="224"/>
      <c r="E189" s="224"/>
      <c r="F189" s="244" t="s">
        <v>1012</v>
      </c>
      <c r="G189" s="224"/>
      <c r="H189" s="224" t="s">
        <v>1093</v>
      </c>
      <c r="I189" s="224" t="s">
        <v>1094</v>
      </c>
      <c r="J189" s="279" t="s">
        <v>1095</v>
      </c>
      <c r="K189" s="266"/>
    </row>
    <row r="190" spans="2:11" ht="15" customHeight="1">
      <c r="B190" s="245"/>
      <c r="C190" s="230" t="s">
        <v>44</v>
      </c>
      <c r="D190" s="224"/>
      <c r="E190" s="224"/>
      <c r="F190" s="244" t="s">
        <v>1006</v>
      </c>
      <c r="G190" s="224"/>
      <c r="H190" s="221" t="s">
        <v>1096</v>
      </c>
      <c r="I190" s="224" t="s">
        <v>1097</v>
      </c>
      <c r="J190" s="224"/>
      <c r="K190" s="266"/>
    </row>
    <row r="191" spans="2:11" ht="15" customHeight="1">
      <c r="B191" s="245"/>
      <c r="C191" s="230" t="s">
        <v>1098</v>
      </c>
      <c r="D191" s="224"/>
      <c r="E191" s="224"/>
      <c r="F191" s="244" t="s">
        <v>1006</v>
      </c>
      <c r="G191" s="224"/>
      <c r="H191" s="224" t="s">
        <v>1099</v>
      </c>
      <c r="I191" s="224" t="s">
        <v>1041</v>
      </c>
      <c r="J191" s="224"/>
      <c r="K191" s="266"/>
    </row>
    <row r="192" spans="2:11" ht="15" customHeight="1">
      <c r="B192" s="245"/>
      <c r="C192" s="230" t="s">
        <v>1100</v>
      </c>
      <c r="D192" s="224"/>
      <c r="E192" s="224"/>
      <c r="F192" s="244" t="s">
        <v>1006</v>
      </c>
      <c r="G192" s="224"/>
      <c r="H192" s="224" t="s">
        <v>1101</v>
      </c>
      <c r="I192" s="224" t="s">
        <v>1041</v>
      </c>
      <c r="J192" s="224"/>
      <c r="K192" s="266"/>
    </row>
    <row r="193" spans="2:11" ht="15" customHeight="1">
      <c r="B193" s="245"/>
      <c r="C193" s="230" t="s">
        <v>1102</v>
      </c>
      <c r="D193" s="224"/>
      <c r="E193" s="224"/>
      <c r="F193" s="244" t="s">
        <v>1012</v>
      </c>
      <c r="G193" s="224"/>
      <c r="H193" s="224" t="s">
        <v>1103</v>
      </c>
      <c r="I193" s="224" t="s">
        <v>1041</v>
      </c>
      <c r="J193" s="224"/>
      <c r="K193" s="266"/>
    </row>
    <row r="194" spans="2:11" ht="15" customHeight="1">
      <c r="B194" s="272"/>
      <c r="C194" s="280"/>
      <c r="D194" s="254"/>
      <c r="E194" s="254"/>
      <c r="F194" s="254"/>
      <c r="G194" s="254"/>
      <c r="H194" s="254"/>
      <c r="I194" s="254"/>
      <c r="J194" s="254"/>
      <c r="K194" s="273"/>
    </row>
    <row r="195" spans="2:11" ht="18.75" customHeight="1">
      <c r="B195" s="221"/>
      <c r="C195" s="224"/>
      <c r="D195" s="224"/>
      <c r="E195" s="224"/>
      <c r="F195" s="244"/>
      <c r="G195" s="224"/>
      <c r="H195" s="224"/>
      <c r="I195" s="224"/>
      <c r="J195" s="224"/>
      <c r="K195" s="221"/>
    </row>
    <row r="196" spans="2:11" ht="18.75" customHeight="1">
      <c r="B196" s="221"/>
      <c r="C196" s="224"/>
      <c r="D196" s="224"/>
      <c r="E196" s="224"/>
      <c r="F196" s="244"/>
      <c r="G196" s="224"/>
      <c r="H196" s="224"/>
      <c r="I196" s="224"/>
      <c r="J196" s="224"/>
      <c r="K196" s="221"/>
    </row>
    <row r="197" spans="2:11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spans="2:11" ht="13.5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pans="2:11" ht="21">
      <c r="B199" s="216"/>
      <c r="C199" s="337" t="s">
        <v>1104</v>
      </c>
      <c r="D199" s="337"/>
      <c r="E199" s="337"/>
      <c r="F199" s="337"/>
      <c r="G199" s="337"/>
      <c r="H199" s="337"/>
      <c r="I199" s="337"/>
      <c r="J199" s="337"/>
      <c r="K199" s="217"/>
    </row>
    <row r="200" spans="2:11" ht="25.5" customHeight="1">
      <c r="B200" s="216"/>
      <c r="C200" s="281" t="s">
        <v>1105</v>
      </c>
      <c r="D200" s="281"/>
      <c r="E200" s="281"/>
      <c r="F200" s="281" t="s">
        <v>1106</v>
      </c>
      <c r="G200" s="282"/>
      <c r="H200" s="336" t="s">
        <v>1107</v>
      </c>
      <c r="I200" s="336"/>
      <c r="J200" s="336"/>
      <c r="K200" s="217"/>
    </row>
    <row r="201" spans="2:11" ht="5.25" customHeight="1">
      <c r="B201" s="245"/>
      <c r="C201" s="242"/>
      <c r="D201" s="242"/>
      <c r="E201" s="242"/>
      <c r="F201" s="242"/>
      <c r="G201" s="224"/>
      <c r="H201" s="242"/>
      <c r="I201" s="242"/>
      <c r="J201" s="242"/>
      <c r="K201" s="266"/>
    </row>
    <row r="202" spans="2:11" ht="15" customHeight="1">
      <c r="B202" s="245"/>
      <c r="C202" s="224" t="s">
        <v>1097</v>
      </c>
      <c r="D202" s="224"/>
      <c r="E202" s="224"/>
      <c r="F202" s="244" t="s">
        <v>45</v>
      </c>
      <c r="G202" s="224"/>
      <c r="H202" s="335" t="s">
        <v>1108</v>
      </c>
      <c r="I202" s="335"/>
      <c r="J202" s="335"/>
      <c r="K202" s="266"/>
    </row>
    <row r="203" spans="2:11" ht="15" customHeight="1">
      <c r="B203" s="245"/>
      <c r="C203" s="251"/>
      <c r="D203" s="224"/>
      <c r="E203" s="224"/>
      <c r="F203" s="244" t="s">
        <v>46</v>
      </c>
      <c r="G203" s="224"/>
      <c r="H203" s="335" t="s">
        <v>1109</v>
      </c>
      <c r="I203" s="335"/>
      <c r="J203" s="335"/>
      <c r="K203" s="266"/>
    </row>
    <row r="204" spans="2:11" ht="15" customHeight="1">
      <c r="B204" s="245"/>
      <c r="C204" s="251"/>
      <c r="D204" s="224"/>
      <c r="E204" s="224"/>
      <c r="F204" s="244" t="s">
        <v>49</v>
      </c>
      <c r="G204" s="224"/>
      <c r="H204" s="335" t="s">
        <v>1110</v>
      </c>
      <c r="I204" s="335"/>
      <c r="J204" s="335"/>
      <c r="K204" s="266"/>
    </row>
    <row r="205" spans="2:11" ht="15" customHeight="1">
      <c r="B205" s="245"/>
      <c r="C205" s="224"/>
      <c r="D205" s="224"/>
      <c r="E205" s="224"/>
      <c r="F205" s="244" t="s">
        <v>47</v>
      </c>
      <c r="G205" s="224"/>
      <c r="H205" s="335" t="s">
        <v>1111</v>
      </c>
      <c r="I205" s="335"/>
      <c r="J205" s="335"/>
      <c r="K205" s="266"/>
    </row>
    <row r="206" spans="2:11" ht="15" customHeight="1">
      <c r="B206" s="245"/>
      <c r="C206" s="224"/>
      <c r="D206" s="224"/>
      <c r="E206" s="224"/>
      <c r="F206" s="244" t="s">
        <v>48</v>
      </c>
      <c r="G206" s="224"/>
      <c r="H206" s="335" t="s">
        <v>1112</v>
      </c>
      <c r="I206" s="335"/>
      <c r="J206" s="335"/>
      <c r="K206" s="266"/>
    </row>
    <row r="207" spans="2:11" ht="15" customHeight="1">
      <c r="B207" s="245"/>
      <c r="C207" s="224"/>
      <c r="D207" s="224"/>
      <c r="E207" s="224"/>
      <c r="F207" s="244"/>
      <c r="G207" s="224"/>
      <c r="H207" s="224"/>
      <c r="I207" s="224"/>
      <c r="J207" s="224"/>
      <c r="K207" s="266"/>
    </row>
    <row r="208" spans="2:11" ht="15" customHeight="1">
      <c r="B208" s="245"/>
      <c r="C208" s="224" t="s">
        <v>1053</v>
      </c>
      <c r="D208" s="224"/>
      <c r="E208" s="224"/>
      <c r="F208" s="244" t="s">
        <v>80</v>
      </c>
      <c r="G208" s="224"/>
      <c r="H208" s="335" t="s">
        <v>1113</v>
      </c>
      <c r="I208" s="335"/>
      <c r="J208" s="335"/>
      <c r="K208" s="266"/>
    </row>
    <row r="209" spans="2:11" ht="15" customHeight="1">
      <c r="B209" s="245"/>
      <c r="C209" s="251"/>
      <c r="D209" s="224"/>
      <c r="E209" s="224"/>
      <c r="F209" s="244" t="s">
        <v>949</v>
      </c>
      <c r="G209" s="224"/>
      <c r="H209" s="335" t="s">
        <v>950</v>
      </c>
      <c r="I209" s="335"/>
      <c r="J209" s="335"/>
      <c r="K209" s="266"/>
    </row>
    <row r="210" spans="2:11" ht="15" customHeight="1">
      <c r="B210" s="245"/>
      <c r="C210" s="224"/>
      <c r="D210" s="224"/>
      <c r="E210" s="224"/>
      <c r="F210" s="244" t="s">
        <v>947</v>
      </c>
      <c r="G210" s="224"/>
      <c r="H210" s="335" t="s">
        <v>1114</v>
      </c>
      <c r="I210" s="335"/>
      <c r="J210" s="335"/>
      <c r="K210" s="266"/>
    </row>
    <row r="211" spans="2:11" ht="15" customHeight="1">
      <c r="B211" s="283"/>
      <c r="C211" s="251"/>
      <c r="D211" s="251"/>
      <c r="E211" s="251"/>
      <c r="F211" s="244" t="s">
        <v>951</v>
      </c>
      <c r="G211" s="230"/>
      <c r="H211" s="334" t="s">
        <v>952</v>
      </c>
      <c r="I211" s="334"/>
      <c r="J211" s="334"/>
      <c r="K211" s="284"/>
    </row>
    <row r="212" spans="2:11" ht="15" customHeight="1">
      <c r="B212" s="283"/>
      <c r="C212" s="251"/>
      <c r="D212" s="251"/>
      <c r="E212" s="251"/>
      <c r="F212" s="244" t="s">
        <v>953</v>
      </c>
      <c r="G212" s="230"/>
      <c r="H212" s="334" t="s">
        <v>1115</v>
      </c>
      <c r="I212" s="334"/>
      <c r="J212" s="334"/>
      <c r="K212" s="284"/>
    </row>
    <row r="213" spans="2:11" ht="15" customHeight="1">
      <c r="B213" s="283"/>
      <c r="C213" s="251"/>
      <c r="D213" s="251"/>
      <c r="E213" s="251"/>
      <c r="F213" s="285"/>
      <c r="G213" s="230"/>
      <c r="H213" s="286"/>
      <c r="I213" s="286"/>
      <c r="J213" s="286"/>
      <c r="K213" s="284"/>
    </row>
    <row r="214" spans="2:11" ht="15" customHeight="1">
      <c r="B214" s="283"/>
      <c r="C214" s="224" t="s">
        <v>1077</v>
      </c>
      <c r="D214" s="251"/>
      <c r="E214" s="251"/>
      <c r="F214" s="244">
        <v>1</v>
      </c>
      <c r="G214" s="230"/>
      <c r="H214" s="334" t="s">
        <v>1116</v>
      </c>
      <c r="I214" s="334"/>
      <c r="J214" s="334"/>
      <c r="K214" s="284"/>
    </row>
    <row r="215" spans="2:11" ht="15" customHeight="1">
      <c r="B215" s="283"/>
      <c r="C215" s="251"/>
      <c r="D215" s="251"/>
      <c r="E215" s="251"/>
      <c r="F215" s="244">
        <v>2</v>
      </c>
      <c r="G215" s="230"/>
      <c r="H215" s="334" t="s">
        <v>1117</v>
      </c>
      <c r="I215" s="334"/>
      <c r="J215" s="334"/>
      <c r="K215" s="284"/>
    </row>
    <row r="216" spans="2:11" ht="15" customHeight="1">
      <c r="B216" s="283"/>
      <c r="C216" s="251"/>
      <c r="D216" s="251"/>
      <c r="E216" s="251"/>
      <c r="F216" s="244">
        <v>3</v>
      </c>
      <c r="G216" s="230"/>
      <c r="H216" s="334" t="s">
        <v>1118</v>
      </c>
      <c r="I216" s="334"/>
      <c r="J216" s="334"/>
      <c r="K216" s="284"/>
    </row>
    <row r="217" spans="2:11" ht="15" customHeight="1">
      <c r="B217" s="283"/>
      <c r="C217" s="251"/>
      <c r="D217" s="251"/>
      <c r="E217" s="251"/>
      <c r="F217" s="244">
        <v>4</v>
      </c>
      <c r="G217" s="230"/>
      <c r="H217" s="334" t="s">
        <v>1119</v>
      </c>
      <c r="I217" s="334"/>
      <c r="J217" s="334"/>
      <c r="K217" s="284"/>
    </row>
    <row r="218" spans="2:11" ht="12.75" customHeight="1">
      <c r="B218" s="287"/>
      <c r="C218" s="288"/>
      <c r="D218" s="288"/>
      <c r="E218" s="288"/>
      <c r="F218" s="288"/>
      <c r="G218" s="288"/>
      <c r="H218" s="288"/>
      <c r="I218" s="288"/>
      <c r="J218" s="288"/>
      <c r="K218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02.00 Vedlejší a ostaní UN</vt:lpstr>
      <vt:lpstr>SO 02.01. Fasáda UN</vt:lpstr>
      <vt:lpstr>SO 02.02. Střecha UN</vt:lpstr>
      <vt:lpstr>Pokyny pro vyplnění</vt:lpstr>
      <vt:lpstr>'Rekapitulace stavby'!Názvy_tisku</vt:lpstr>
      <vt:lpstr>'SO 02.00 Vedlejší a ostaní UN'!Názvy_tisku</vt:lpstr>
      <vt:lpstr>'SO 02.01. Fasáda UN'!Názvy_tisku</vt:lpstr>
      <vt:lpstr>'SO 02.02. Střecha UN'!Názvy_tisku</vt:lpstr>
      <vt:lpstr>'Pokyny pro vyplnění'!Oblast_tisku</vt:lpstr>
      <vt:lpstr>'Rekapitulace stavby'!Oblast_tisku</vt:lpstr>
      <vt:lpstr>'SO 02.00 Vedlejší a ostaní UN'!Oblast_tisku</vt:lpstr>
      <vt:lpstr>'SO 02.01. Fasáda UN'!Oblast_tisku</vt:lpstr>
      <vt:lpstr>'SO 02.02. Střecha UN'!Oblast_tisku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Renda</cp:lastModifiedBy>
  <dcterms:created xsi:type="dcterms:W3CDTF">2019-06-26T14:14:40Z</dcterms:created>
  <dcterms:modified xsi:type="dcterms:W3CDTF">2019-06-28T06:52:48Z</dcterms:modified>
</cp:coreProperties>
</file>